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U:\1031_Kounov-most\CD\_PDPS\DWG\G Soupis prací neoceněný\"/>
    </mc:Choice>
  </mc:AlternateContent>
  <xr:revisionPtr revIDLastSave="0" documentId="8_{5469C27D-F7F0-4766-A46C-8E3F63FEF80E}" xr6:coauthVersionLast="43" xr6:coauthVersionMax="43" xr10:uidLastSave="{00000000-0000-0000-0000-000000000000}"/>
  <bookViews>
    <workbookView xWindow="-120" yWindow="-120" windowWidth="25440" windowHeight="15390" firstSheet="1" activeTab="4" xr2:uid="{00000000-000D-0000-FFFF-FFFF00000000}"/>
  </bookViews>
  <sheets>
    <sheet name="Rekapitulace stavby" sheetId="1" r:id="rId1"/>
    <sheet name="SO 201 - Most přes Kounov..." sheetId="2" r:id="rId2"/>
    <sheet name="SO 301 - Přeložka dešťové..." sheetId="3" r:id="rId3"/>
    <sheet name="SO 901 - Dopravně-inženýr..." sheetId="4" r:id="rId4"/>
    <sheet name="VON - Vedlejší a ostatní ..." sheetId="5" r:id="rId5"/>
  </sheets>
  <definedNames>
    <definedName name="_xlnm._FilterDatabase" localSheetId="1" hidden="1">'SO 201 - Most přes Kounov...'!$C$125:$K$413</definedName>
    <definedName name="_xlnm._FilterDatabase" localSheetId="2" hidden="1">'SO 301 - Přeložka dešťové...'!$C$120:$K$176</definedName>
    <definedName name="_xlnm._FilterDatabase" localSheetId="3" hidden="1">'SO 901 - Dopravně-inženýr...'!$C$117:$K$122</definedName>
    <definedName name="_xlnm._FilterDatabase" localSheetId="4" hidden="1">'VON - Vedlejší a ostatní ...'!$C$116:$K$136</definedName>
    <definedName name="_xlnm.Print_Titles" localSheetId="0">'Rekapitulace stavby'!$92:$92</definedName>
    <definedName name="_xlnm.Print_Titles" localSheetId="1">'SO 201 - Most přes Kounov...'!$125:$125</definedName>
    <definedName name="_xlnm.Print_Titles" localSheetId="2">'SO 301 - Přeložka dešťové...'!$120:$120</definedName>
    <definedName name="_xlnm.Print_Titles" localSheetId="3">'SO 901 - Dopravně-inženýr...'!$117:$117</definedName>
    <definedName name="_xlnm.Print_Titles" localSheetId="4">'VON - Vedlejší a ostatní ...'!$116:$116</definedName>
    <definedName name="_xlnm.Print_Area" localSheetId="0">'Rekapitulace stavby'!$D$4:$AO$76,'Rekapitulace stavby'!$C$82:$AQ$99</definedName>
    <definedName name="_xlnm.Print_Area" localSheetId="1">'SO 201 - Most přes Kounov...'!$C$4:$J$76,'SO 201 - Most přes Kounov...'!$C$82:$J$107,'SO 201 - Most přes Kounov...'!$C$113:$K$413</definedName>
    <definedName name="_xlnm.Print_Area" localSheetId="2">'SO 301 - Přeložka dešťové...'!$C$4:$J$76,'SO 301 - Přeložka dešťové...'!$C$82:$J$102,'SO 301 - Přeložka dešťové...'!$C$108:$K$176</definedName>
    <definedName name="_xlnm.Print_Area" localSheetId="3">'SO 901 - Dopravně-inženýr...'!$C$4:$J$76,'SO 901 - Dopravně-inženýr...'!$C$82:$J$99,'SO 901 - Dopravně-inženýr...'!$C$105:$K$122</definedName>
    <definedName name="_xlnm.Print_Area" localSheetId="4">'VON - Vedlejší a ostatní ...'!$C$4:$J$76,'VON - Vedlejší a ostatní ...'!$C$82:$J$98,'VON - Vedlejší a ostatní ...'!$C$104:$K$136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36" i="5"/>
  <c r="BH136" i="5"/>
  <c r="BG136" i="5"/>
  <c r="BF136" i="5"/>
  <c r="T136" i="5"/>
  <c r="R136" i="5"/>
  <c r="P136" i="5"/>
  <c r="BK136" i="5"/>
  <c r="J136" i="5"/>
  <c r="BE136" i="5"/>
  <c r="BI135" i="5"/>
  <c r="BH135" i="5"/>
  <c r="BG135" i="5"/>
  <c r="BF135" i="5"/>
  <c r="T135" i="5"/>
  <c r="R135" i="5"/>
  <c r="P135" i="5"/>
  <c r="BK135" i="5"/>
  <c r="J135" i="5"/>
  <c r="BE135" i="5" s="1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R133" i="5"/>
  <c r="P133" i="5"/>
  <c r="BK133" i="5"/>
  <c r="J133" i="5"/>
  <c r="BE133" i="5" s="1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 s="1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R125" i="5"/>
  <c r="P125" i="5"/>
  <c r="BK125" i="5"/>
  <c r="J125" i="5"/>
  <c r="BE125" i="5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T123" i="5"/>
  <c r="R123" i="5"/>
  <c r="P123" i="5"/>
  <c r="BK123" i="5"/>
  <c r="J123" i="5"/>
  <c r="BE123" i="5"/>
  <c r="BI122" i="5"/>
  <c r="BH122" i="5"/>
  <c r="BG122" i="5"/>
  <c r="BF122" i="5"/>
  <c r="T122" i="5"/>
  <c r="R122" i="5"/>
  <c r="P122" i="5"/>
  <c r="BK122" i="5"/>
  <c r="J122" i="5"/>
  <c r="BE122" i="5"/>
  <c r="BI121" i="5"/>
  <c r="BH121" i="5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/>
  <c r="BI119" i="5"/>
  <c r="F37" i="5"/>
  <c r="BD98" i="1" s="1"/>
  <c r="BH119" i="5"/>
  <c r="BG119" i="5"/>
  <c r="F35" i="5"/>
  <c r="BB98" i="1" s="1"/>
  <c r="BF119" i="5"/>
  <c r="T119" i="5"/>
  <c r="T118" i="5"/>
  <c r="T117" i="5" s="1"/>
  <c r="R119" i="5"/>
  <c r="P119" i="5"/>
  <c r="P118" i="5"/>
  <c r="P117" i="5" s="1"/>
  <c r="AU98" i="1" s="1"/>
  <c r="BK119" i="5"/>
  <c r="J119" i="5"/>
  <c r="BE119" i="5"/>
  <c r="F111" i="5"/>
  <c r="E109" i="5"/>
  <c r="F89" i="5"/>
  <c r="E87" i="5"/>
  <c r="J24" i="5"/>
  <c r="E24" i="5"/>
  <c r="J114" i="5" s="1"/>
  <c r="J92" i="5"/>
  <c r="J23" i="5"/>
  <c r="J21" i="5"/>
  <c r="E21" i="5"/>
  <c r="J113" i="5"/>
  <c r="J91" i="5"/>
  <c r="J20" i="5"/>
  <c r="J15" i="5"/>
  <c r="E15" i="5"/>
  <c r="F91" i="5" s="1"/>
  <c r="F113" i="5"/>
  <c r="J14" i="5"/>
  <c r="J12" i="5"/>
  <c r="J89" i="5" s="1"/>
  <c r="E7" i="5"/>
  <c r="J37" i="4"/>
  <c r="J36" i="4"/>
  <c r="AY97" i="1" s="1"/>
  <c r="J35" i="4"/>
  <c r="AX97" i="1" s="1"/>
  <c r="BI122" i="4"/>
  <c r="BH122" i="4"/>
  <c r="BG122" i="4"/>
  <c r="BF122" i="4"/>
  <c r="T122" i="4"/>
  <c r="R122" i="4"/>
  <c r="P122" i="4"/>
  <c r="BK122" i="4"/>
  <c r="J122" i="4"/>
  <c r="BE122" i="4" s="1"/>
  <c r="BI121" i="4"/>
  <c r="F37" i="4" s="1"/>
  <c r="BD97" i="1" s="1"/>
  <c r="BH121" i="4"/>
  <c r="F36" i="4"/>
  <c r="BC97" i="1" s="1"/>
  <c r="BG121" i="4"/>
  <c r="F35" i="4" s="1"/>
  <c r="BB97" i="1" s="1"/>
  <c r="BF121" i="4"/>
  <c r="J34" i="4"/>
  <c r="AW97" i="1" s="1"/>
  <c r="F34" i="4"/>
  <c r="BA97" i="1" s="1"/>
  <c r="T121" i="4"/>
  <c r="T120" i="4" s="1"/>
  <c r="T119" i="4" s="1"/>
  <c r="T118" i="4" s="1"/>
  <c r="R121" i="4"/>
  <c r="R120" i="4" s="1"/>
  <c r="R119" i="4" s="1"/>
  <c r="R118" i="4" s="1"/>
  <c r="P121" i="4"/>
  <c r="P120" i="4" s="1"/>
  <c r="P119" i="4" s="1"/>
  <c r="P118" i="4" s="1"/>
  <c r="AU97" i="1"/>
  <c r="BK121" i="4"/>
  <c r="BK120" i="4"/>
  <c r="J120" i="4" s="1"/>
  <c r="J98" i="4" s="1"/>
  <c r="BK119" i="4"/>
  <c r="J121" i="4"/>
  <c r="BE121" i="4"/>
  <c r="F112" i="4"/>
  <c r="E110" i="4"/>
  <c r="F89" i="4"/>
  <c r="E87" i="4"/>
  <c r="J24" i="4"/>
  <c r="E24" i="4"/>
  <c r="J92" i="4" s="1"/>
  <c r="J115" i="4"/>
  <c r="J23" i="4"/>
  <c r="J21" i="4"/>
  <c r="E21" i="4"/>
  <c r="J114" i="4" s="1"/>
  <c r="J91" i="4"/>
  <c r="J20" i="4"/>
  <c r="F115" i="4"/>
  <c r="J15" i="4"/>
  <c r="E15" i="4"/>
  <c r="J14" i="4"/>
  <c r="J12" i="4"/>
  <c r="E7" i="4"/>
  <c r="E85" i="4" s="1"/>
  <c r="E108" i="4"/>
  <c r="J37" i="3"/>
  <c r="J36" i="3"/>
  <c r="AY96" i="1"/>
  <c r="J35" i="3"/>
  <c r="AX96" i="1"/>
  <c r="BI176" i="3"/>
  <c r="BH176" i="3"/>
  <c r="BG176" i="3"/>
  <c r="BF176" i="3"/>
  <c r="T176" i="3"/>
  <c r="T175" i="3"/>
  <c r="R176" i="3"/>
  <c r="R175" i="3"/>
  <c r="P176" i="3"/>
  <c r="P175" i="3"/>
  <c r="BK176" i="3"/>
  <c r="BK175" i="3"/>
  <c r="J175" i="3" s="1"/>
  <c r="J101" i="3" s="1"/>
  <c r="J176" i="3"/>
  <c r="BE176" i="3" s="1"/>
  <c r="BI174" i="3"/>
  <c r="BH174" i="3"/>
  <c r="BG174" i="3"/>
  <c r="BF174" i="3"/>
  <c r="T174" i="3"/>
  <c r="R174" i="3"/>
  <c r="P174" i="3"/>
  <c r="BK174" i="3"/>
  <c r="J174" i="3"/>
  <c r="BE174" i="3"/>
  <c r="BI173" i="3"/>
  <c r="BH173" i="3"/>
  <c r="BG173" i="3"/>
  <c r="BF173" i="3"/>
  <c r="T173" i="3"/>
  <c r="R173" i="3"/>
  <c r="P173" i="3"/>
  <c r="BK173" i="3"/>
  <c r="J173" i="3"/>
  <c r="BE173" i="3"/>
  <c r="BI172" i="3"/>
  <c r="BH172" i="3"/>
  <c r="BG172" i="3"/>
  <c r="BF172" i="3"/>
  <c r="T172" i="3"/>
  <c r="R172" i="3"/>
  <c r="P172" i="3"/>
  <c r="BK172" i="3"/>
  <c r="J172" i="3"/>
  <c r="BE172" i="3"/>
  <c r="BI171" i="3"/>
  <c r="BH171" i="3"/>
  <c r="BG171" i="3"/>
  <c r="BF171" i="3"/>
  <c r="T171" i="3"/>
  <c r="R171" i="3"/>
  <c r="P171" i="3"/>
  <c r="BK171" i="3"/>
  <c r="J171" i="3"/>
  <c r="BE171" i="3"/>
  <c r="BI170" i="3"/>
  <c r="BH170" i="3"/>
  <c r="BG170" i="3"/>
  <c r="BF170" i="3"/>
  <c r="T170" i="3"/>
  <c r="R170" i="3"/>
  <c r="P170" i="3"/>
  <c r="BK170" i="3"/>
  <c r="J170" i="3"/>
  <c r="BE170" i="3"/>
  <c r="BI169" i="3"/>
  <c r="BH169" i="3"/>
  <c r="BG169" i="3"/>
  <c r="BF169" i="3"/>
  <c r="T169" i="3"/>
  <c r="R169" i="3"/>
  <c r="P169" i="3"/>
  <c r="BK169" i="3"/>
  <c r="J169" i="3"/>
  <c r="BE169" i="3"/>
  <c r="BI168" i="3"/>
  <c r="BH168" i="3"/>
  <c r="BG168" i="3"/>
  <c r="BF168" i="3"/>
  <c r="T168" i="3"/>
  <c r="R168" i="3"/>
  <c r="P168" i="3"/>
  <c r="BK168" i="3"/>
  <c r="J168" i="3"/>
  <c r="BE168" i="3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/>
  <c r="BI164" i="3"/>
  <c r="BH164" i="3"/>
  <c r="BG164" i="3"/>
  <c r="BF164" i="3"/>
  <c r="T164" i="3"/>
  <c r="R164" i="3"/>
  <c r="R161" i="3" s="1"/>
  <c r="P164" i="3"/>
  <c r="BK164" i="3"/>
  <c r="J164" i="3"/>
  <c r="BE164" i="3"/>
  <c r="BI163" i="3"/>
  <c r="BH163" i="3"/>
  <c r="BG163" i="3"/>
  <c r="BF163" i="3"/>
  <c r="T163" i="3"/>
  <c r="R163" i="3"/>
  <c r="P163" i="3"/>
  <c r="BK163" i="3"/>
  <c r="BK161" i="3" s="1"/>
  <c r="J161" i="3" s="1"/>
  <c r="J100" i="3" s="1"/>
  <c r="J163" i="3"/>
  <c r="BE163" i="3"/>
  <c r="BI162" i="3"/>
  <c r="BH162" i="3"/>
  <c r="BG162" i="3"/>
  <c r="BF162" i="3"/>
  <c r="T162" i="3"/>
  <c r="T161" i="3"/>
  <c r="R162" i="3"/>
  <c r="P162" i="3"/>
  <c r="P161" i="3"/>
  <c r="BK162" i="3"/>
  <c r="J162" i="3"/>
  <c r="BE162" i="3" s="1"/>
  <c r="BI159" i="3"/>
  <c r="BH159" i="3"/>
  <c r="BG159" i="3"/>
  <c r="BF159" i="3"/>
  <c r="T159" i="3"/>
  <c r="T158" i="3"/>
  <c r="R159" i="3"/>
  <c r="R158" i="3"/>
  <c r="P159" i="3"/>
  <c r="P158" i="3"/>
  <c r="BK159" i="3"/>
  <c r="BK158" i="3"/>
  <c r="J158" i="3" s="1"/>
  <c r="J99" i="3" s="1"/>
  <c r="J159" i="3"/>
  <c r="BE159" i="3" s="1"/>
  <c r="BI154" i="3"/>
  <c r="BH154" i="3"/>
  <c r="BG154" i="3"/>
  <c r="BF154" i="3"/>
  <c r="T154" i="3"/>
  <c r="R154" i="3"/>
  <c r="P154" i="3"/>
  <c r="BK154" i="3"/>
  <c r="J154" i="3"/>
  <c r="BE154" i="3"/>
  <c r="BI152" i="3"/>
  <c r="BH152" i="3"/>
  <c r="BG152" i="3"/>
  <c r="BF152" i="3"/>
  <c r="T152" i="3"/>
  <c r="R152" i="3"/>
  <c r="P152" i="3"/>
  <c r="BK152" i="3"/>
  <c r="J152" i="3"/>
  <c r="BE152" i="3"/>
  <c r="BI148" i="3"/>
  <c r="BH148" i="3"/>
  <c r="BG148" i="3"/>
  <c r="BF148" i="3"/>
  <c r="T148" i="3"/>
  <c r="R148" i="3"/>
  <c r="P148" i="3"/>
  <c r="BK148" i="3"/>
  <c r="J148" i="3"/>
  <c r="BE148" i="3"/>
  <c r="BI146" i="3"/>
  <c r="BH146" i="3"/>
  <c r="BG146" i="3"/>
  <c r="BF146" i="3"/>
  <c r="T146" i="3"/>
  <c r="R146" i="3"/>
  <c r="P146" i="3"/>
  <c r="BK146" i="3"/>
  <c r="J146" i="3"/>
  <c r="BE146" i="3"/>
  <c r="BI144" i="3"/>
  <c r="BH144" i="3"/>
  <c r="BG144" i="3"/>
  <c r="BF144" i="3"/>
  <c r="T144" i="3"/>
  <c r="R144" i="3"/>
  <c r="P144" i="3"/>
  <c r="BK144" i="3"/>
  <c r="J144" i="3"/>
  <c r="BE144" i="3"/>
  <c r="BI142" i="3"/>
  <c r="BH142" i="3"/>
  <c r="BG142" i="3"/>
  <c r="BF142" i="3"/>
  <c r="T142" i="3"/>
  <c r="R142" i="3"/>
  <c r="P142" i="3"/>
  <c r="BK142" i="3"/>
  <c r="J142" i="3"/>
  <c r="BE142" i="3"/>
  <c r="BI140" i="3"/>
  <c r="BH140" i="3"/>
  <c r="BG140" i="3"/>
  <c r="BF140" i="3"/>
  <c r="T140" i="3"/>
  <c r="R140" i="3"/>
  <c r="P140" i="3"/>
  <c r="BK140" i="3"/>
  <c r="J140" i="3"/>
  <c r="BE140" i="3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R134" i="3"/>
  <c r="P134" i="3"/>
  <c r="BK134" i="3"/>
  <c r="J134" i="3"/>
  <c r="BE134" i="3"/>
  <c r="BI132" i="3"/>
  <c r="BH132" i="3"/>
  <c r="BG132" i="3"/>
  <c r="BF132" i="3"/>
  <c r="T132" i="3"/>
  <c r="R132" i="3"/>
  <c r="P132" i="3"/>
  <c r="BK132" i="3"/>
  <c r="J132" i="3"/>
  <c r="BE132" i="3"/>
  <c r="BI124" i="3"/>
  <c r="F37" i="3"/>
  <c r="BD96" i="1" s="1"/>
  <c r="BH124" i="3"/>
  <c r="F36" i="3" s="1"/>
  <c r="BC96" i="1" s="1"/>
  <c r="BG124" i="3"/>
  <c r="F35" i="3"/>
  <c r="BB96" i="1" s="1"/>
  <c r="BF124" i="3"/>
  <c r="J34" i="3" s="1"/>
  <c r="AW96" i="1"/>
  <c r="AT96" i="1" s="1"/>
  <c r="T124" i="3"/>
  <c r="T123" i="3"/>
  <c r="R124" i="3"/>
  <c r="R123" i="3"/>
  <c r="R122" i="3" s="1"/>
  <c r="R121" i="3" s="1"/>
  <c r="P124" i="3"/>
  <c r="P123" i="3"/>
  <c r="BK124" i="3"/>
  <c r="BK123" i="3" s="1"/>
  <c r="J124" i="3"/>
  <c r="BE124" i="3" s="1"/>
  <c r="J33" i="3"/>
  <c r="AV96" i="1" s="1"/>
  <c r="J117" i="3"/>
  <c r="F117" i="3"/>
  <c r="F115" i="3"/>
  <c r="E113" i="3"/>
  <c r="J91" i="3"/>
  <c r="F91" i="3"/>
  <c r="F89" i="3"/>
  <c r="E87" i="3"/>
  <c r="J24" i="3"/>
  <c r="E24" i="3"/>
  <c r="J23" i="3"/>
  <c r="F92" i="3"/>
  <c r="J12" i="3"/>
  <c r="J115" i="3" s="1"/>
  <c r="E7" i="3"/>
  <c r="J37" i="2"/>
  <c r="J36" i="2"/>
  <c r="AY95" i="1" s="1"/>
  <c r="J35" i="2"/>
  <c r="AX95" i="1" s="1"/>
  <c r="BI411" i="2"/>
  <c r="BH411" i="2"/>
  <c r="BG411" i="2"/>
  <c r="BF411" i="2"/>
  <c r="T411" i="2"/>
  <c r="R411" i="2"/>
  <c r="P411" i="2"/>
  <c r="BK411" i="2"/>
  <c r="J411" i="2"/>
  <c r="BE411" i="2" s="1"/>
  <c r="BI409" i="2"/>
  <c r="BH409" i="2"/>
  <c r="BG409" i="2"/>
  <c r="BF409" i="2"/>
  <c r="T409" i="2"/>
  <c r="R409" i="2"/>
  <c r="P409" i="2"/>
  <c r="BK409" i="2"/>
  <c r="J409" i="2"/>
  <c r="BE409" i="2" s="1"/>
  <c r="BI408" i="2"/>
  <c r="BH408" i="2"/>
  <c r="BG408" i="2"/>
  <c r="BF408" i="2"/>
  <c r="T408" i="2"/>
  <c r="R408" i="2"/>
  <c r="P408" i="2"/>
  <c r="BK408" i="2"/>
  <c r="J408" i="2"/>
  <c r="BE408" i="2" s="1"/>
  <c r="BI402" i="2"/>
  <c r="BH402" i="2"/>
  <c r="BG402" i="2"/>
  <c r="BF402" i="2"/>
  <c r="T402" i="2"/>
  <c r="R402" i="2"/>
  <c r="P402" i="2"/>
  <c r="BK402" i="2"/>
  <c r="J402" i="2"/>
  <c r="BE402" i="2" s="1"/>
  <c r="BI401" i="2"/>
  <c r="BH401" i="2"/>
  <c r="BG401" i="2"/>
  <c r="BF401" i="2"/>
  <c r="T401" i="2"/>
  <c r="R401" i="2"/>
  <c r="P401" i="2"/>
  <c r="BK401" i="2"/>
  <c r="J401" i="2"/>
  <c r="BE401" i="2" s="1"/>
  <c r="BI398" i="2"/>
  <c r="BH398" i="2"/>
  <c r="BG398" i="2"/>
  <c r="BF398" i="2"/>
  <c r="T398" i="2"/>
  <c r="R398" i="2"/>
  <c r="P398" i="2"/>
  <c r="BK398" i="2"/>
  <c r="J398" i="2"/>
  <c r="BE398" i="2" s="1"/>
  <c r="BI397" i="2"/>
  <c r="BH397" i="2"/>
  <c r="BG397" i="2"/>
  <c r="BF397" i="2"/>
  <c r="T397" i="2"/>
  <c r="R397" i="2"/>
  <c r="P397" i="2"/>
  <c r="BK397" i="2"/>
  <c r="J397" i="2"/>
  <c r="BE397" i="2" s="1"/>
  <c r="BI394" i="2"/>
  <c r="BH394" i="2"/>
  <c r="BG394" i="2"/>
  <c r="BF394" i="2"/>
  <c r="T394" i="2"/>
  <c r="R394" i="2"/>
  <c r="P394" i="2"/>
  <c r="BK394" i="2"/>
  <c r="J394" i="2"/>
  <c r="BE394" i="2" s="1"/>
  <c r="BI391" i="2"/>
  <c r="BH391" i="2"/>
  <c r="BG391" i="2"/>
  <c r="BF391" i="2"/>
  <c r="T391" i="2"/>
  <c r="R391" i="2"/>
  <c r="P391" i="2"/>
  <c r="BK391" i="2"/>
  <c r="J391" i="2"/>
  <c r="BE391" i="2" s="1"/>
  <c r="BI385" i="2"/>
  <c r="BH385" i="2"/>
  <c r="BG385" i="2"/>
  <c r="BF385" i="2"/>
  <c r="T385" i="2"/>
  <c r="R385" i="2"/>
  <c r="P385" i="2"/>
  <c r="BK385" i="2"/>
  <c r="J385" i="2"/>
  <c r="BE385" i="2" s="1"/>
  <c r="BI379" i="2"/>
  <c r="BH379" i="2"/>
  <c r="BG379" i="2"/>
  <c r="BF379" i="2"/>
  <c r="T379" i="2"/>
  <c r="R379" i="2"/>
  <c r="P379" i="2"/>
  <c r="BK379" i="2"/>
  <c r="J379" i="2"/>
  <c r="BE379" i="2" s="1"/>
  <c r="BI376" i="2"/>
  <c r="BH376" i="2"/>
  <c r="BG376" i="2"/>
  <c r="BF376" i="2"/>
  <c r="T376" i="2"/>
  <c r="R376" i="2"/>
  <c r="P376" i="2"/>
  <c r="BK376" i="2"/>
  <c r="J376" i="2"/>
  <c r="BE376" i="2" s="1"/>
  <c r="BI373" i="2"/>
  <c r="BH373" i="2"/>
  <c r="BG373" i="2"/>
  <c r="BF373" i="2"/>
  <c r="T373" i="2"/>
  <c r="R373" i="2"/>
  <c r="P373" i="2"/>
  <c r="BK373" i="2"/>
  <c r="J373" i="2"/>
  <c r="BE373" i="2" s="1"/>
  <c r="BI372" i="2"/>
  <c r="BH372" i="2"/>
  <c r="BG372" i="2"/>
  <c r="BF372" i="2"/>
  <c r="T372" i="2"/>
  <c r="R372" i="2"/>
  <c r="P372" i="2"/>
  <c r="BK372" i="2"/>
  <c r="J372" i="2"/>
  <c r="BE372" i="2" s="1"/>
  <c r="BI371" i="2"/>
  <c r="BH371" i="2"/>
  <c r="BG371" i="2"/>
  <c r="BF371" i="2"/>
  <c r="T371" i="2"/>
  <c r="R371" i="2"/>
  <c r="P371" i="2"/>
  <c r="BK371" i="2"/>
  <c r="J371" i="2"/>
  <c r="BE371" i="2" s="1"/>
  <c r="BI370" i="2"/>
  <c r="BH370" i="2"/>
  <c r="BG370" i="2"/>
  <c r="BF370" i="2"/>
  <c r="T370" i="2"/>
  <c r="R370" i="2"/>
  <c r="P370" i="2"/>
  <c r="BK370" i="2"/>
  <c r="J370" i="2"/>
  <c r="BE370" i="2" s="1"/>
  <c r="BI367" i="2"/>
  <c r="BH367" i="2"/>
  <c r="BG367" i="2"/>
  <c r="BF367" i="2"/>
  <c r="T367" i="2"/>
  <c r="R367" i="2"/>
  <c r="P367" i="2"/>
  <c r="BK367" i="2"/>
  <c r="J367" i="2"/>
  <c r="BE367" i="2" s="1"/>
  <c r="BI364" i="2"/>
  <c r="BH364" i="2"/>
  <c r="BG364" i="2"/>
  <c r="BF364" i="2"/>
  <c r="T364" i="2"/>
  <c r="R364" i="2"/>
  <c r="R363" i="2" s="1"/>
  <c r="P364" i="2"/>
  <c r="P363" i="2" s="1"/>
  <c r="BK364" i="2"/>
  <c r="BK363" i="2" s="1"/>
  <c r="J363" i="2" s="1"/>
  <c r="J106" i="2" s="1"/>
  <c r="J364" i="2"/>
  <c r="BE364" i="2"/>
  <c r="BI362" i="2"/>
  <c r="BH362" i="2"/>
  <c r="BG362" i="2"/>
  <c r="BF362" i="2"/>
  <c r="T362" i="2"/>
  <c r="R362" i="2"/>
  <c r="P362" i="2"/>
  <c r="BK362" i="2"/>
  <c r="J362" i="2"/>
  <c r="BE362" i="2" s="1"/>
  <c r="BI359" i="2"/>
  <c r="BH359" i="2"/>
  <c r="BG359" i="2"/>
  <c r="BF359" i="2"/>
  <c r="T359" i="2"/>
  <c r="R359" i="2"/>
  <c r="P359" i="2"/>
  <c r="BK359" i="2"/>
  <c r="J359" i="2"/>
  <c r="BE359" i="2" s="1"/>
  <c r="BI357" i="2"/>
  <c r="BH357" i="2"/>
  <c r="BG357" i="2"/>
  <c r="BF357" i="2"/>
  <c r="T357" i="2"/>
  <c r="R357" i="2"/>
  <c r="P357" i="2"/>
  <c r="BK357" i="2"/>
  <c r="J357" i="2"/>
  <c r="BE357" i="2" s="1"/>
  <c r="BI354" i="2"/>
  <c r="BH354" i="2"/>
  <c r="BG354" i="2"/>
  <c r="BF354" i="2"/>
  <c r="T354" i="2"/>
  <c r="R354" i="2"/>
  <c r="R353" i="2" s="1"/>
  <c r="P354" i="2"/>
  <c r="P353" i="2" s="1"/>
  <c r="BK354" i="2"/>
  <c r="BK353" i="2" s="1"/>
  <c r="J353" i="2" s="1"/>
  <c r="J105" i="2" s="1"/>
  <c r="J354" i="2"/>
  <c r="BE354" i="2"/>
  <c r="BI351" i="2"/>
  <c r="BH351" i="2"/>
  <c r="BG351" i="2"/>
  <c r="BF351" i="2"/>
  <c r="T351" i="2"/>
  <c r="R351" i="2"/>
  <c r="P351" i="2"/>
  <c r="BK351" i="2"/>
  <c r="J351" i="2"/>
  <c r="BE351" i="2" s="1"/>
  <c r="BI345" i="2"/>
  <c r="BH345" i="2"/>
  <c r="BG345" i="2"/>
  <c r="BF345" i="2"/>
  <c r="T345" i="2"/>
  <c r="R345" i="2"/>
  <c r="P345" i="2"/>
  <c r="BK345" i="2"/>
  <c r="J345" i="2"/>
  <c r="BE345" i="2" s="1"/>
  <c r="BI340" i="2"/>
  <c r="BH340" i="2"/>
  <c r="BG340" i="2"/>
  <c r="BF340" i="2"/>
  <c r="T340" i="2"/>
  <c r="R340" i="2"/>
  <c r="P340" i="2"/>
  <c r="BK340" i="2"/>
  <c r="J340" i="2"/>
  <c r="BE340" i="2" s="1"/>
  <c r="BI337" i="2"/>
  <c r="BH337" i="2"/>
  <c r="BG337" i="2"/>
  <c r="BF337" i="2"/>
  <c r="T337" i="2"/>
  <c r="R337" i="2"/>
  <c r="P337" i="2"/>
  <c r="BK337" i="2"/>
  <c r="J337" i="2"/>
  <c r="BE337" i="2" s="1"/>
  <c r="BI334" i="2"/>
  <c r="BH334" i="2"/>
  <c r="BG334" i="2"/>
  <c r="BF334" i="2"/>
  <c r="T334" i="2"/>
  <c r="R334" i="2"/>
  <c r="P334" i="2"/>
  <c r="BK334" i="2"/>
  <c r="J334" i="2"/>
  <c r="BE334" i="2" s="1"/>
  <c r="BI331" i="2"/>
  <c r="BH331" i="2"/>
  <c r="BG331" i="2"/>
  <c r="BF331" i="2"/>
  <c r="T331" i="2"/>
  <c r="R331" i="2"/>
  <c r="P331" i="2"/>
  <c r="BK331" i="2"/>
  <c r="J331" i="2"/>
  <c r="BE331" i="2" s="1"/>
  <c r="BI326" i="2"/>
  <c r="BH326" i="2"/>
  <c r="BG326" i="2"/>
  <c r="BF326" i="2"/>
  <c r="T326" i="2"/>
  <c r="T325" i="2" s="1"/>
  <c r="R326" i="2"/>
  <c r="R325" i="2" s="1"/>
  <c r="P326" i="2"/>
  <c r="BK326" i="2"/>
  <c r="BK325" i="2" s="1"/>
  <c r="J325" i="2"/>
  <c r="J104" i="2" s="1"/>
  <c r="J326" i="2"/>
  <c r="BE326" i="2"/>
  <c r="BI323" i="2"/>
  <c r="BH323" i="2"/>
  <c r="BG323" i="2"/>
  <c r="BF323" i="2"/>
  <c r="T323" i="2"/>
  <c r="T322" i="2" s="1"/>
  <c r="R323" i="2"/>
  <c r="R322" i="2" s="1"/>
  <c r="P323" i="2"/>
  <c r="P322" i="2" s="1"/>
  <c r="BK323" i="2"/>
  <c r="BK322" i="2" s="1"/>
  <c r="J322" i="2" s="1"/>
  <c r="J103" i="2" s="1"/>
  <c r="J323" i="2"/>
  <c r="BE323" i="2"/>
  <c r="BI319" i="2"/>
  <c r="BH319" i="2"/>
  <c r="BG319" i="2"/>
  <c r="BF319" i="2"/>
  <c r="T319" i="2"/>
  <c r="R319" i="2"/>
  <c r="P319" i="2"/>
  <c r="BK319" i="2"/>
  <c r="J319" i="2"/>
  <c r="BE319" i="2" s="1"/>
  <c r="BI314" i="2"/>
  <c r="BH314" i="2"/>
  <c r="BG314" i="2"/>
  <c r="BF314" i="2"/>
  <c r="T314" i="2"/>
  <c r="R314" i="2"/>
  <c r="P314" i="2"/>
  <c r="BK314" i="2"/>
  <c r="J314" i="2"/>
  <c r="BE314" i="2" s="1"/>
  <c r="BI311" i="2"/>
  <c r="BH311" i="2"/>
  <c r="BG311" i="2"/>
  <c r="BF311" i="2"/>
  <c r="T311" i="2"/>
  <c r="R311" i="2"/>
  <c r="P311" i="2"/>
  <c r="BK311" i="2"/>
  <c r="J311" i="2"/>
  <c r="BE311" i="2" s="1"/>
  <c r="BI308" i="2"/>
  <c r="BH308" i="2"/>
  <c r="BG308" i="2"/>
  <c r="BF308" i="2"/>
  <c r="T308" i="2"/>
  <c r="R308" i="2"/>
  <c r="P308" i="2"/>
  <c r="BK308" i="2"/>
  <c r="J308" i="2"/>
  <c r="BE308" i="2" s="1"/>
  <c r="BI303" i="2"/>
  <c r="BH303" i="2"/>
  <c r="BG303" i="2"/>
  <c r="BF303" i="2"/>
  <c r="T303" i="2"/>
  <c r="R303" i="2"/>
  <c r="P303" i="2"/>
  <c r="BK303" i="2"/>
  <c r="J303" i="2"/>
  <c r="BE303" i="2" s="1"/>
  <c r="BI298" i="2"/>
  <c r="BH298" i="2"/>
  <c r="BG298" i="2"/>
  <c r="BF298" i="2"/>
  <c r="T298" i="2"/>
  <c r="R298" i="2"/>
  <c r="P298" i="2"/>
  <c r="BK298" i="2"/>
  <c r="J298" i="2"/>
  <c r="BE298" i="2" s="1"/>
  <c r="BI295" i="2"/>
  <c r="BH295" i="2"/>
  <c r="BG295" i="2"/>
  <c r="BF295" i="2"/>
  <c r="T295" i="2"/>
  <c r="R295" i="2"/>
  <c r="P295" i="2"/>
  <c r="BK295" i="2"/>
  <c r="J295" i="2"/>
  <c r="BE295" i="2" s="1"/>
  <c r="BI292" i="2"/>
  <c r="BH292" i="2"/>
  <c r="BG292" i="2"/>
  <c r="BF292" i="2"/>
  <c r="T292" i="2"/>
  <c r="R292" i="2"/>
  <c r="P292" i="2"/>
  <c r="BK292" i="2"/>
  <c r="J292" i="2"/>
  <c r="BE292" i="2" s="1"/>
  <c r="BI287" i="2"/>
  <c r="BH287" i="2"/>
  <c r="BG287" i="2"/>
  <c r="BF287" i="2"/>
  <c r="T287" i="2"/>
  <c r="R287" i="2"/>
  <c r="R286" i="2" s="1"/>
  <c r="P287" i="2"/>
  <c r="BK287" i="2"/>
  <c r="BK286" i="2" s="1"/>
  <c r="J286" i="2" s="1"/>
  <c r="J102" i="2" s="1"/>
  <c r="J287" i="2"/>
  <c r="BE287" i="2"/>
  <c r="BI281" i="2"/>
  <c r="BH281" i="2"/>
  <c r="BG281" i="2"/>
  <c r="BF281" i="2"/>
  <c r="T281" i="2"/>
  <c r="R281" i="2"/>
  <c r="P281" i="2"/>
  <c r="BK281" i="2"/>
  <c r="J281" i="2"/>
  <c r="BE281" i="2" s="1"/>
  <c r="BI278" i="2"/>
  <c r="BH278" i="2"/>
  <c r="BG278" i="2"/>
  <c r="BF278" i="2"/>
  <c r="T278" i="2"/>
  <c r="R278" i="2"/>
  <c r="P278" i="2"/>
  <c r="BK278" i="2"/>
  <c r="J278" i="2"/>
  <c r="BE278" i="2" s="1"/>
  <c r="BI275" i="2"/>
  <c r="BH275" i="2"/>
  <c r="BG275" i="2"/>
  <c r="BF275" i="2"/>
  <c r="T275" i="2"/>
  <c r="R275" i="2"/>
  <c r="P275" i="2"/>
  <c r="BK275" i="2"/>
  <c r="J275" i="2"/>
  <c r="BE275" i="2" s="1"/>
  <c r="BI272" i="2"/>
  <c r="BH272" i="2"/>
  <c r="BG272" i="2"/>
  <c r="BF272" i="2"/>
  <c r="T272" i="2"/>
  <c r="R272" i="2"/>
  <c r="P272" i="2"/>
  <c r="BK272" i="2"/>
  <c r="J272" i="2"/>
  <c r="BE272" i="2" s="1"/>
  <c r="BI265" i="2"/>
  <c r="BH265" i="2"/>
  <c r="BG265" i="2"/>
  <c r="BF265" i="2"/>
  <c r="T265" i="2"/>
  <c r="R265" i="2"/>
  <c r="P265" i="2"/>
  <c r="BK265" i="2"/>
  <c r="J265" i="2"/>
  <c r="BE265" i="2" s="1"/>
  <c r="BI262" i="2"/>
  <c r="BH262" i="2"/>
  <c r="BG262" i="2"/>
  <c r="BF262" i="2"/>
  <c r="T262" i="2"/>
  <c r="R262" i="2"/>
  <c r="P262" i="2"/>
  <c r="BK262" i="2"/>
  <c r="J262" i="2"/>
  <c r="BE262" i="2" s="1"/>
  <c r="BI259" i="2"/>
  <c r="BH259" i="2"/>
  <c r="BG259" i="2"/>
  <c r="BF259" i="2"/>
  <c r="T259" i="2"/>
  <c r="R259" i="2"/>
  <c r="P259" i="2"/>
  <c r="BK259" i="2"/>
  <c r="J259" i="2"/>
  <c r="BE259" i="2" s="1"/>
  <c r="BI256" i="2"/>
  <c r="BH256" i="2"/>
  <c r="BG256" i="2"/>
  <c r="BF256" i="2"/>
  <c r="T256" i="2"/>
  <c r="R256" i="2"/>
  <c r="R255" i="2" s="1"/>
  <c r="P256" i="2"/>
  <c r="BK256" i="2"/>
  <c r="BK255" i="2" s="1"/>
  <c r="J255" i="2" s="1"/>
  <c r="J101" i="2" s="1"/>
  <c r="J256" i="2"/>
  <c r="BE256" i="2"/>
  <c r="BI252" i="2"/>
  <c r="BH252" i="2"/>
  <c r="BG252" i="2"/>
  <c r="BF252" i="2"/>
  <c r="T252" i="2"/>
  <c r="R252" i="2"/>
  <c r="P252" i="2"/>
  <c r="BK252" i="2"/>
  <c r="J252" i="2"/>
  <c r="BE252" i="2" s="1"/>
  <c r="BI249" i="2"/>
  <c r="BH249" i="2"/>
  <c r="BG249" i="2"/>
  <c r="BF249" i="2"/>
  <c r="T249" i="2"/>
  <c r="R249" i="2"/>
  <c r="P249" i="2"/>
  <c r="BK249" i="2"/>
  <c r="J249" i="2"/>
  <c r="BE249" i="2" s="1"/>
  <c r="BI247" i="2"/>
  <c r="BH247" i="2"/>
  <c r="BG247" i="2"/>
  <c r="BF247" i="2"/>
  <c r="T247" i="2"/>
  <c r="R247" i="2"/>
  <c r="P247" i="2"/>
  <c r="BK247" i="2"/>
  <c r="J247" i="2"/>
  <c r="BE247" i="2" s="1"/>
  <c r="BI244" i="2"/>
  <c r="BH244" i="2"/>
  <c r="BG244" i="2"/>
  <c r="BF244" i="2"/>
  <c r="T244" i="2"/>
  <c r="R244" i="2"/>
  <c r="P244" i="2"/>
  <c r="BK244" i="2"/>
  <c r="J244" i="2"/>
  <c r="BE244" i="2" s="1"/>
  <c r="BI241" i="2"/>
  <c r="BH241" i="2"/>
  <c r="BG241" i="2"/>
  <c r="BF241" i="2"/>
  <c r="T241" i="2"/>
  <c r="R241" i="2"/>
  <c r="R240" i="2" s="1"/>
  <c r="P241" i="2"/>
  <c r="P240" i="2" s="1"/>
  <c r="BK241" i="2"/>
  <c r="BK240" i="2" s="1"/>
  <c r="J240" i="2" s="1"/>
  <c r="J100" i="2" s="1"/>
  <c r="J241" i="2"/>
  <c r="BE241" i="2"/>
  <c r="BI237" i="2"/>
  <c r="BH237" i="2"/>
  <c r="BG237" i="2"/>
  <c r="BF237" i="2"/>
  <c r="T237" i="2"/>
  <c r="R237" i="2"/>
  <c r="P237" i="2"/>
  <c r="BK237" i="2"/>
  <c r="J237" i="2"/>
  <c r="BE237" i="2" s="1"/>
  <c r="BI235" i="2"/>
  <c r="BH235" i="2"/>
  <c r="BG235" i="2"/>
  <c r="BF235" i="2"/>
  <c r="T235" i="2"/>
  <c r="R235" i="2"/>
  <c r="P235" i="2"/>
  <c r="BK235" i="2"/>
  <c r="J235" i="2"/>
  <c r="BE235" i="2" s="1"/>
  <c r="BI232" i="2"/>
  <c r="BH232" i="2"/>
  <c r="BG232" i="2"/>
  <c r="BF232" i="2"/>
  <c r="T232" i="2"/>
  <c r="R232" i="2"/>
  <c r="P232" i="2"/>
  <c r="BK232" i="2"/>
  <c r="J232" i="2"/>
  <c r="BE232" i="2" s="1"/>
  <c r="BI229" i="2"/>
  <c r="BH229" i="2"/>
  <c r="BG229" i="2"/>
  <c r="BF229" i="2"/>
  <c r="T229" i="2"/>
  <c r="R229" i="2"/>
  <c r="P229" i="2"/>
  <c r="BK229" i="2"/>
  <c r="J229" i="2"/>
  <c r="BE229" i="2" s="1"/>
  <c r="BI226" i="2"/>
  <c r="BH226" i="2"/>
  <c r="BG226" i="2"/>
  <c r="BF226" i="2"/>
  <c r="T226" i="2"/>
  <c r="R226" i="2"/>
  <c r="P226" i="2"/>
  <c r="BK226" i="2"/>
  <c r="J226" i="2"/>
  <c r="BE226" i="2" s="1"/>
  <c r="BI221" i="2"/>
  <c r="BH221" i="2"/>
  <c r="BG221" i="2"/>
  <c r="BF221" i="2"/>
  <c r="T221" i="2"/>
  <c r="R221" i="2"/>
  <c r="P221" i="2"/>
  <c r="BK221" i="2"/>
  <c r="J221" i="2"/>
  <c r="BE221" i="2" s="1"/>
  <c r="BI218" i="2"/>
  <c r="BH218" i="2"/>
  <c r="BG218" i="2"/>
  <c r="BF218" i="2"/>
  <c r="T218" i="2"/>
  <c r="R218" i="2"/>
  <c r="R217" i="2" s="1"/>
  <c r="P218" i="2"/>
  <c r="P217" i="2" s="1"/>
  <c r="BK218" i="2"/>
  <c r="BK217" i="2" s="1"/>
  <c r="J217" i="2" s="1"/>
  <c r="J99" i="2" s="1"/>
  <c r="J218" i="2"/>
  <c r="BE218" i="2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 s="1"/>
  <c r="BI206" i="2"/>
  <c r="BH206" i="2"/>
  <c r="BG206" i="2"/>
  <c r="BF206" i="2"/>
  <c r="T206" i="2"/>
  <c r="R206" i="2"/>
  <c r="P206" i="2"/>
  <c r="BK206" i="2"/>
  <c r="J206" i="2"/>
  <c r="BE206" i="2"/>
  <c r="BI201" i="2"/>
  <c r="BH201" i="2"/>
  <c r="BG201" i="2"/>
  <c r="BF201" i="2"/>
  <c r="T201" i="2"/>
  <c r="R201" i="2"/>
  <c r="P201" i="2"/>
  <c r="BK201" i="2"/>
  <c r="J201" i="2"/>
  <c r="BE201" i="2" s="1"/>
  <c r="BI196" i="2"/>
  <c r="BH196" i="2"/>
  <c r="BG196" i="2"/>
  <c r="BF196" i="2"/>
  <c r="T196" i="2"/>
  <c r="R196" i="2"/>
  <c r="P196" i="2"/>
  <c r="BK196" i="2"/>
  <c r="J196" i="2"/>
  <c r="BE196" i="2"/>
  <c r="BI193" i="2"/>
  <c r="BH193" i="2"/>
  <c r="BG193" i="2"/>
  <c r="BF193" i="2"/>
  <c r="T193" i="2"/>
  <c r="R193" i="2"/>
  <c r="P193" i="2"/>
  <c r="BK193" i="2"/>
  <c r="J193" i="2"/>
  <c r="BE193" i="2" s="1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 s="1"/>
  <c r="BI175" i="2"/>
  <c r="BH175" i="2"/>
  <c r="BG175" i="2"/>
  <c r="BF175" i="2"/>
  <c r="T175" i="2"/>
  <c r="R175" i="2"/>
  <c r="P175" i="2"/>
  <c r="BK175" i="2"/>
  <c r="J175" i="2"/>
  <c r="BE175" i="2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/>
  <c r="BI155" i="2"/>
  <c r="BH155" i="2"/>
  <c r="BG155" i="2"/>
  <c r="BF155" i="2"/>
  <c r="T155" i="2"/>
  <c r="R155" i="2"/>
  <c r="P155" i="2"/>
  <c r="BK155" i="2"/>
  <c r="J155" i="2"/>
  <c r="BE155" i="2" s="1"/>
  <c r="BI150" i="2"/>
  <c r="BH150" i="2"/>
  <c r="BG150" i="2"/>
  <c r="BF150" i="2"/>
  <c r="T150" i="2"/>
  <c r="R150" i="2"/>
  <c r="P150" i="2"/>
  <c r="BK150" i="2"/>
  <c r="J150" i="2"/>
  <c r="BE150" i="2"/>
  <c r="BI147" i="2"/>
  <c r="BH147" i="2"/>
  <c r="BG147" i="2"/>
  <c r="BF147" i="2"/>
  <c r="T147" i="2"/>
  <c r="R147" i="2"/>
  <c r="P147" i="2"/>
  <c r="BK147" i="2"/>
  <c r="J147" i="2"/>
  <c r="BE147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T140" i="2" s="1"/>
  <c r="R141" i="2"/>
  <c r="R140" i="2"/>
  <c r="P141" i="2"/>
  <c r="P140" i="2" s="1"/>
  <c r="BK141" i="2"/>
  <c r="BK140" i="2"/>
  <c r="J140" i="2"/>
  <c r="J98" i="2" s="1"/>
  <c r="J141" i="2"/>
  <c r="BE141" i="2" s="1"/>
  <c r="BI138" i="2"/>
  <c r="BH138" i="2"/>
  <c r="BG138" i="2"/>
  <c r="BF138" i="2"/>
  <c r="T138" i="2"/>
  <c r="R138" i="2"/>
  <c r="P138" i="2"/>
  <c r="BK138" i="2"/>
  <c r="J138" i="2"/>
  <c r="BE138" i="2" s="1"/>
  <c r="BI134" i="2"/>
  <c r="BH134" i="2"/>
  <c r="BG134" i="2"/>
  <c r="BF134" i="2"/>
  <c r="T134" i="2"/>
  <c r="R134" i="2"/>
  <c r="P134" i="2"/>
  <c r="P127" i="2" s="1"/>
  <c r="BK134" i="2"/>
  <c r="J134" i="2"/>
  <c r="BE134" i="2"/>
  <c r="BI132" i="2"/>
  <c r="F37" i="2" s="1"/>
  <c r="BD95" i="1" s="1"/>
  <c r="BD94" i="1" s="1"/>
  <c r="W33" i="1" s="1"/>
  <c r="BH132" i="2"/>
  <c r="BG132" i="2"/>
  <c r="BF132" i="2"/>
  <c r="T132" i="2"/>
  <c r="R132" i="2"/>
  <c r="P132" i="2"/>
  <c r="BK132" i="2"/>
  <c r="J132" i="2"/>
  <c r="BE132" i="2" s="1"/>
  <c r="BI128" i="2"/>
  <c r="BH128" i="2"/>
  <c r="F36" i="2" s="1"/>
  <c r="BC95" i="1" s="1"/>
  <c r="BG128" i="2"/>
  <c r="F35" i="2" s="1"/>
  <c r="BB95" i="1" s="1"/>
  <c r="BB94" i="1" s="1"/>
  <c r="BF128" i="2"/>
  <c r="F34" i="2" s="1"/>
  <c r="BA95" i="1" s="1"/>
  <c r="J34" i="2"/>
  <c r="AW95" i="1" s="1"/>
  <c r="T128" i="2"/>
  <c r="T127" i="2" s="1"/>
  <c r="R128" i="2"/>
  <c r="R127" i="2"/>
  <c r="R126" i="2" s="1"/>
  <c r="P128" i="2"/>
  <c r="BK128" i="2"/>
  <c r="BK127" i="2"/>
  <c r="BK126" i="2" s="1"/>
  <c r="J126" i="2" s="1"/>
  <c r="J127" i="2"/>
  <c r="J128" i="2"/>
  <c r="BE128" i="2"/>
  <c r="F33" i="2" s="1"/>
  <c r="AZ95" i="1" s="1"/>
  <c r="J97" i="2"/>
  <c r="F120" i="2"/>
  <c r="E118" i="2"/>
  <c r="F89" i="2"/>
  <c r="E87" i="2"/>
  <c r="J24" i="2"/>
  <c r="E24" i="2"/>
  <c r="J92" i="2" s="1"/>
  <c r="J123" i="2"/>
  <c r="J23" i="2"/>
  <c r="J21" i="2"/>
  <c r="E21" i="2"/>
  <c r="J122" i="2" s="1"/>
  <c r="J20" i="2"/>
  <c r="F123" i="2"/>
  <c r="J15" i="2"/>
  <c r="E15" i="2"/>
  <c r="F122" i="2"/>
  <c r="F91" i="2"/>
  <c r="J14" i="2"/>
  <c r="J12" i="2"/>
  <c r="J120" i="2" s="1"/>
  <c r="J89" i="2"/>
  <c r="E7" i="2"/>
  <c r="E116" i="2" s="1"/>
  <c r="E85" i="2"/>
  <c r="AS94" i="1"/>
  <c r="L90" i="1"/>
  <c r="AM90" i="1"/>
  <c r="AM89" i="1"/>
  <c r="L89" i="1"/>
  <c r="AM87" i="1"/>
  <c r="L87" i="1"/>
  <c r="L85" i="1"/>
  <c r="L84" i="1"/>
  <c r="F92" i="2" l="1"/>
  <c r="F118" i="3"/>
  <c r="F92" i="4"/>
  <c r="J111" i="5"/>
  <c r="J89" i="3"/>
  <c r="J33" i="2"/>
  <c r="AV95" i="1" s="1"/>
  <c r="AT95" i="1" s="1"/>
  <c r="J96" i="2"/>
  <c r="J30" i="2"/>
  <c r="W31" i="1"/>
  <c r="AX94" i="1"/>
  <c r="P286" i="2"/>
  <c r="P126" i="2" s="1"/>
  <c r="AU95" i="1" s="1"/>
  <c r="AU94" i="1" s="1"/>
  <c r="J123" i="3"/>
  <c r="J98" i="3" s="1"/>
  <c r="BK122" i="3"/>
  <c r="J89" i="4"/>
  <c r="J112" i="4"/>
  <c r="E85" i="5"/>
  <c r="E107" i="5"/>
  <c r="F92" i="5"/>
  <c r="F114" i="5"/>
  <c r="BK118" i="5"/>
  <c r="E85" i="3"/>
  <c r="E111" i="3"/>
  <c r="T255" i="2"/>
  <c r="J91" i="2"/>
  <c r="T353" i="2"/>
  <c r="J92" i="3"/>
  <c r="J118" i="3"/>
  <c r="F33" i="3"/>
  <c r="AZ96" i="1" s="1"/>
  <c r="AZ94" i="1" s="1"/>
  <c r="P122" i="3"/>
  <c r="P121" i="3" s="1"/>
  <c r="AU96" i="1" s="1"/>
  <c r="T122" i="3"/>
  <c r="T121" i="3" s="1"/>
  <c r="BK118" i="4"/>
  <c r="J118" i="4" s="1"/>
  <c r="J119" i="4"/>
  <c r="J97" i="4" s="1"/>
  <c r="J33" i="5"/>
  <c r="AV98" i="1" s="1"/>
  <c r="F36" i="5"/>
  <c r="BC98" i="1" s="1"/>
  <c r="BC94" i="1" s="1"/>
  <c r="T217" i="2"/>
  <c r="T126" i="2" s="1"/>
  <c r="T240" i="2"/>
  <c r="P255" i="2"/>
  <c r="T286" i="2"/>
  <c r="P325" i="2"/>
  <c r="T363" i="2"/>
  <c r="F91" i="4"/>
  <c r="F114" i="4"/>
  <c r="F33" i="4"/>
  <c r="AZ97" i="1" s="1"/>
  <c r="J33" i="4"/>
  <c r="AV97" i="1" s="1"/>
  <c r="AT97" i="1" s="1"/>
  <c r="R118" i="5"/>
  <c r="R117" i="5" s="1"/>
  <c r="J34" i="5"/>
  <c r="AW98" i="1" s="1"/>
  <c r="F34" i="3"/>
  <c r="BA96" i="1" s="1"/>
  <c r="BA94" i="1" s="1"/>
  <c r="F33" i="5"/>
  <c r="AZ98" i="1" s="1"/>
  <c r="F34" i="5"/>
  <c r="BA98" i="1" s="1"/>
  <c r="W29" i="1" l="1"/>
  <c r="AV94" i="1"/>
  <c r="AW94" i="1"/>
  <c r="AK30" i="1" s="1"/>
  <c r="W30" i="1"/>
  <c r="AY94" i="1"/>
  <c r="W32" i="1"/>
  <c r="J118" i="5"/>
  <c r="J97" i="5" s="1"/>
  <c r="BK117" i="5"/>
  <c r="J117" i="5" s="1"/>
  <c r="AG95" i="1"/>
  <c r="J39" i="2"/>
  <c r="J30" i="4"/>
  <c r="J96" i="4"/>
  <c r="AT98" i="1"/>
  <c r="BK121" i="3"/>
  <c r="J121" i="3" s="1"/>
  <c r="J122" i="3"/>
  <c r="J97" i="3" s="1"/>
  <c r="J96" i="5" l="1"/>
  <c r="J30" i="5"/>
  <c r="AG97" i="1"/>
  <c r="AN97" i="1" s="1"/>
  <c r="J39" i="4"/>
  <c r="J96" i="3"/>
  <c r="J30" i="3"/>
  <c r="AT94" i="1"/>
  <c r="AK29" i="1"/>
  <c r="AN95" i="1"/>
  <c r="J39" i="3" l="1"/>
  <c r="AG96" i="1"/>
  <c r="AG98" i="1"/>
  <c r="AN98" i="1" s="1"/>
  <c r="J39" i="5"/>
  <c r="AN96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<sst xmlns="http://schemas.openxmlformats.org/spreadsheetml/2006/main" count="4952" uniqueCount="967">
  <si>
    <t>Export Komplet</t>
  </si>
  <si>
    <t/>
  </si>
  <si>
    <t>2.0</t>
  </si>
  <si>
    <t>ZAMOK</t>
  </si>
  <si>
    <t>False</t>
  </si>
  <si>
    <t>{5f7ac50e-a203-449b-a683-556113f3202b}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</si>
  <si>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</si>
  <si>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</si>
  <si>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</si>
  <si>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</si>
  <si>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</si>
  <si>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</si>
  <si>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</si>
  <si>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</si>
  <si>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</si>
  <si>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</si>
  <si>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</si>
  <si>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III/22920 Kounov - most ev. č. 22920-2</t>
  </si>
  <si>
    <t>KSO:</t>
  </si>
  <si>
    <t>CC-CZ:</t>
  </si>
  <si>
    <t>Místo:</t>
  </si>
  <si>
    <t>Kounov</t>
  </si>
  <si>
    <t>Datum:</t>
  </si>
  <si>
    <t>Zadavatel:</t>
  </si>
  <si>
    <t>IČ:</t>
  </si>
  <si>
    <t>Krajská správa a údržba silnic středočeského kraje</t>
  </si>
  <si>
    <t>DIČ:</t>
  </si>
  <si>
    <t>Uchazeč:</t>
  </si>
  <si>
    <t>Projektant:</t>
  </si>
  <si>
    <t>Ingutis, spol. s 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</si>
  <si>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</si>
  <si>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</si>
  <si>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</si>
  <si>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</si>
  <si>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</si>
  <si>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</si>
  <si>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</si>
  <si>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</si>
  <si>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</si>
  <si>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</si>
  <si>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</si>
  <si>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</si>
  <si>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</si>
  <si>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</si>
  <si>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</si>
  <si>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</si>
  <si>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</si>
  <si>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</si>
  <si>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</si>
  <si>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</si>
  <si>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</si>
  <si>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</si>
  <si>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</si>
  <si>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</si>
  <si>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</si>
  <si>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</si>
  <si>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</si>
  <si>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</si>
  <si>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</si>
  <si>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</si>
  <si>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</si>
  <si>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</si>
  <si>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</si>
  <si>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</si>
  <si>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</si>
  <si>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</si>
  <si>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</si>
  <si>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</si>
  <si>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</si>
  <si>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</si>
  <si>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</si>
  <si>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</si>
  <si>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</si>
  <si>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</si>
  <si>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</si>
  <si>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</si>
  <si>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</si>
  <si>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</si>
  <si>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</si>
  <si>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201</t>
  </si>
  <si>
    <t>Most přes Kounovský potok ev. č. 22920 - 2</t>
  </si>
  <si>
    <t>STA</t>
  </si>
  <si>
    <t>1</t>
  </si>
  <si>
    <t>{4ddf5e16-8656-4de5-98e3-e4cd68fcef79}</t>
  </si>
  <si>
    <t>2</t>
  </si>
  <si>
    <t>SO 301</t>
  </si>
  <si>
    <t>Přeložka dešťové kanalizace</t>
  </si>
  <si>
    <t>{3b91a71a-8ac7-407e-b4a7-bb51c4070d17}</t>
  </si>
  <si>
    <t>SO 901</t>
  </si>
  <si>
    <t>Dopravně-inženýrská opatření</t>
  </si>
  <si>
    <t>{cce1b295-a5a3-4370-b8b0-0beadbc3fbd1}</t>
  </si>
  <si>
    <t>VON</t>
  </si>
  <si>
    <t>Vedlejší a ostatní náklady</t>
  </si>
  <si>
    <t>{f9a8eb1e-f652-4853-9f06-1f9b6d32d8e8}</t>
  </si>
  <si>
    <t>B1</t>
  </si>
  <si>
    <t>68,672</t>
  </si>
  <si>
    <t>B17</t>
  </si>
  <si>
    <t>185,633</t>
  </si>
  <si>
    <t>KRYCÍ LIST SOUPISU PRACÍ</t>
  </si>
  <si>
    <t>B21</t>
  </si>
  <si>
    <t>18</t>
  </si>
  <si>
    <t>B22</t>
  </si>
  <si>
    <t>13,8</t>
  </si>
  <si>
    <t>A26</t>
  </si>
  <si>
    <t>171,512</t>
  </si>
  <si>
    <t>B26</t>
  </si>
  <si>
    <t>34,336</t>
  </si>
  <si>
    <t>Objekt:</t>
  </si>
  <si>
    <t>C26</t>
  </si>
  <si>
    <t>9,518</t>
  </si>
  <si>
    <t>SO 201 - Most přes Kounovský potok ev. č. 22920 - 2</t>
  </si>
  <si>
    <t>A29</t>
  </si>
  <si>
    <t>6,328</t>
  </si>
  <si>
    <t>B29</t>
  </si>
  <si>
    <t>139,026</t>
  </si>
  <si>
    <t>A31</t>
  </si>
  <si>
    <t>3,722</t>
  </si>
  <si>
    <t>B31</t>
  </si>
  <si>
    <t>15,98</t>
  </si>
  <si>
    <t>B32</t>
  </si>
  <si>
    <t>9,45</t>
  </si>
  <si>
    <t>B34</t>
  </si>
  <si>
    <t>20,48</t>
  </si>
  <si>
    <t>C34</t>
  </si>
  <si>
    <t>25,52</t>
  </si>
  <si>
    <t>D34</t>
  </si>
  <si>
    <t>46,22</t>
  </si>
  <si>
    <t>E34</t>
  </si>
  <si>
    <t>36,47</t>
  </si>
  <si>
    <t>F34</t>
  </si>
  <si>
    <t>38,052</t>
  </si>
  <si>
    <t>B36</t>
  </si>
  <si>
    <t>C36</t>
  </si>
  <si>
    <t>D36</t>
  </si>
  <si>
    <t>E36</t>
  </si>
  <si>
    <t>F36</t>
  </si>
  <si>
    <t>H36</t>
  </si>
  <si>
    <t>36</t>
  </si>
  <si>
    <t>B38</t>
  </si>
  <si>
    <t>0,028</t>
  </si>
  <si>
    <t>B51</t>
  </si>
  <si>
    <t>1,406</t>
  </si>
  <si>
    <t>C51</t>
  </si>
  <si>
    <t>1,8</t>
  </si>
  <si>
    <t>D51</t>
  </si>
  <si>
    <t>22,023</t>
  </si>
  <si>
    <t>B53</t>
  </si>
  <si>
    <t>16,96</t>
  </si>
  <si>
    <t>A57</t>
  </si>
  <si>
    <t>60</t>
  </si>
  <si>
    <t>B57</t>
  </si>
  <si>
    <t>156,8</t>
  </si>
  <si>
    <t>A58</t>
  </si>
  <si>
    <t>B58</t>
  </si>
  <si>
    <t>A60</t>
  </si>
  <si>
    <t>B60</t>
  </si>
  <si>
    <t>A61</t>
  </si>
  <si>
    <t>A63</t>
  </si>
  <si>
    <t>A64</t>
  </si>
  <si>
    <t>18,5</t>
  </si>
  <si>
    <t>B64</t>
  </si>
  <si>
    <t>A65</t>
  </si>
  <si>
    <t>B70</t>
  </si>
  <si>
    <t>10,05</t>
  </si>
  <si>
    <t>B72</t>
  </si>
  <si>
    <t>39,78</t>
  </si>
  <si>
    <t>C72</t>
  </si>
  <si>
    <t>19,148</t>
  </si>
  <si>
    <t>B73</t>
  </si>
  <si>
    <t>33,968</t>
  </si>
  <si>
    <t>B82</t>
  </si>
  <si>
    <t>19,2</t>
  </si>
  <si>
    <t>C82</t>
  </si>
  <si>
    <t>31,2</t>
  </si>
  <si>
    <t>A83</t>
  </si>
  <si>
    <t>27,2</t>
  </si>
  <si>
    <t>B83</t>
  </si>
  <si>
    <t>12,8</t>
  </si>
  <si>
    <t>C83</t>
  </si>
  <si>
    <t>B90</t>
  </si>
  <si>
    <t>4,7</t>
  </si>
  <si>
    <t>C90</t>
  </si>
  <si>
    <t>68,928</t>
  </si>
  <si>
    <t>REKAPITULACE ČLENĚNÍ SOUPISU PRACÍ</t>
  </si>
  <si>
    <t>Kód dílu - Popis</t>
  </si>
  <si>
    <t>Cena celkem [CZK]</t>
  </si>
  <si>
    <t>Náklady ze soupisu prací</t>
  </si>
  <si>
    <t>-1</t>
  </si>
  <si>
    <t>0 - Všeobecné konstrukce a práce</t>
  </si>
  <si>
    <t>1 - Zemní práce</t>
  </si>
  <si>
    <t>2 - Základy</t>
  </si>
  <si>
    <t>3 - Svislé konstrukce</t>
  </si>
  <si>
    <t>4 - Vodorovné konstrukce</t>
  </si>
  <si>
    <t>5 - Komunikace</t>
  </si>
  <si>
    <t>6 - Úpravy povrchů, podlahy, výplně otvorů</t>
  </si>
  <si>
    <t>7 - Přidružená stavební výroba</t>
  </si>
  <si>
    <t>8 - Potrubí</t>
  </si>
  <si>
    <t>9 -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</si>
  <si>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</si>
  <si>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</si>
  <si>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</si>
  <si>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</si>
  <si>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</si>
  <si>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</si>
  <si>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</si>
  <si>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</si>
  <si>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</si>
  <si>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</si>
  <si>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</si>
  <si>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</si>
  <si>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</si>
  <si>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</si>
  <si>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ROZPOCET</t>
  </si>
  <si>
    <t>K</t>
  </si>
  <si>
    <t>014102</t>
  </si>
  <si>
    <t>POPLATKY ZA SKLÁDKU</t>
  </si>
  <si>
    <t>T</t>
  </si>
  <si>
    <t>2018_OTSKP</t>
  </si>
  <si>
    <t>4</t>
  </si>
  <si>
    <t>-501490420</t>
  </si>
  <si>
    <t>VV</t>
  </si>
  <si>
    <t>A1</t>
  </si>
  <si>
    <t>"z pol. č. 122738: "135,512*2,0"t/m3</t>
  </si>
  <si>
    <t>"zemina z pilot: "34,336*2,0"t/m3</t>
  </si>
  <si>
    <t>C1</t>
  </si>
  <si>
    <t>"Celkem: "A1+B1</t>
  </si>
  <si>
    <t>014112.a</t>
  </si>
  <si>
    <t>POPLATKY ZA SKLÁDKU TYP S-IO (INERTNÍ ODPAD)</t>
  </si>
  <si>
    <t>-233267410</t>
  </si>
  <si>
    <t>A15</t>
  </si>
  <si>
    <t>"z pol. č. 113728: "19,702*2,4"t/m3</t>
  </si>
  <si>
    <t>3</t>
  </si>
  <si>
    <t>014112.b</t>
  </si>
  <si>
    <t>-949042438</t>
  </si>
  <si>
    <t>A17</t>
  </si>
  <si>
    <t>"z pol. č. 114228: "20,843*2,3"t/m3</t>
  </si>
  <si>
    <t>"z pol. č. 966168:" 74,253*2,5"t/m3</t>
  </si>
  <si>
    <t>C17</t>
  </si>
  <si>
    <t>"Celkem: "A17+B17</t>
  </si>
  <si>
    <t>014132</t>
  </si>
  <si>
    <t>POPLATKY ZA SKLÁDKU TYP S-NO (NEBEZPEČNÝ ODPAD)</t>
  </si>
  <si>
    <t>-179716214</t>
  </si>
  <si>
    <t>A14</t>
  </si>
  <si>
    <t>"z pol. č. 97817: "69,3"m2"*0,005*2,2"t/m3</t>
  </si>
  <si>
    <t>Zemní práce</t>
  </si>
  <si>
    <t>5</t>
  </si>
  <si>
    <t>112011</t>
  </si>
  <si>
    <t>KÁCENÍ STROMŮ D KMENE DO 0,5M S ODSTRANĚNÍM PAŘEZŮ, ODVOZ DO 1KM</t>
  </si>
  <si>
    <t>KUS</t>
  </si>
  <si>
    <t>-269597217</t>
  </si>
  <si>
    <t>6</t>
  </si>
  <si>
    <t>113328</t>
  </si>
  <si>
    <t>ODSTRAN PODKL ZPEVNĚNÝCH PLOCH Z KAMENIVA NESTMEL, ODVOZ DO 20KM</t>
  </si>
  <si>
    <t>M3</t>
  </si>
  <si>
    <t>-1755136473</t>
  </si>
  <si>
    <t>"z příl. č. 12</t>
  </si>
  <si>
    <t>"na mostě: "7,2*5,17*0,17</t>
  </si>
  <si>
    <t>"před A29 za mostem:" (71,0"m2"+88,8"m2")*0,87</t>
  </si>
  <si>
    <t>C29</t>
  </si>
  <si>
    <t>"Celkem: "A29+B29</t>
  </si>
  <si>
    <t>7</t>
  </si>
  <si>
    <t>113484</t>
  </si>
  <si>
    <t>ODSTRANĚNÍ KRYTU ZPEVNĚNÝCH PLOCH Z DLAŽDIC VČETNĚ PODKLADU, ODVOZ DO 5KM</t>
  </si>
  <si>
    <t>74472731</t>
  </si>
  <si>
    <t>A30</t>
  </si>
  <si>
    <t>"část betonové dlažby: "5,1*1,5*0,27</t>
  </si>
  <si>
    <t>8</t>
  </si>
  <si>
    <t>113728</t>
  </si>
  <si>
    <t>FRÉZOVÁNÍ ZPEVNĚNÝCH PLOCH ASFALTOVÝCH, ODVOZ DO 20KM</t>
  </si>
  <si>
    <t>-730859466</t>
  </si>
  <si>
    <t>"na mostě: "7,2*5,17*0,1</t>
  </si>
  <si>
    <t>"před A31 za mostem:" (71,0"m2"+88,8"m2")*0,1</t>
  </si>
  <si>
    <t>C31</t>
  </si>
  <si>
    <t>"Celkem: "A31+B31</t>
  </si>
  <si>
    <t>9</t>
  </si>
  <si>
    <t>114228</t>
  </si>
  <si>
    <t>ODSTRAN KONSTR VODNÍCH KORYT Z BET PROST, ODVOZ DO 20KM</t>
  </si>
  <si>
    <t>-108904446</t>
  </si>
  <si>
    <t>A32</t>
  </si>
  <si>
    <t>"pod klenbou: "3,675*6,2*0,5</t>
  </si>
  <si>
    <t>"v místě úpravy koryta: "1,5*21,0*0,3</t>
  </si>
  <si>
    <t>C32</t>
  </si>
  <si>
    <t>"Celkem: "A32+B32</t>
  </si>
  <si>
    <t>10</t>
  </si>
  <si>
    <t>121104</t>
  </si>
  <si>
    <t>SEJMUTÍ ORNICE NEBO LESNÍ PŮDY S ODVOZEM DO 5KM</t>
  </si>
  <si>
    <t>1050483659</t>
  </si>
  <si>
    <t>A33</t>
  </si>
  <si>
    <t>(31,589"m2"+31,865"m2")*0,15</t>
  </si>
  <si>
    <t>11</t>
  </si>
  <si>
    <t>122734</t>
  </si>
  <si>
    <t>ODKOPÁVKY A PROKOPÁVKY OBECNÉ TŘ. I, ODVOZ DO 5KM</t>
  </si>
  <si>
    <t>-972659513</t>
  </si>
  <si>
    <t>"1. etapa odstranění zásypu</t>
  </si>
  <si>
    <t>A34</t>
  </si>
  <si>
    <t>(0,4"m2"+0,5"m2")*5,3</t>
  </si>
  <si>
    <t>"2. etapa odtěžení zeminy za opěrami</t>
  </si>
  <si>
    <t>"OP1: "3,2"m2"*6,4</t>
  </si>
  <si>
    <t>"OP2:" 4,4"m2"*5,8</t>
  </si>
  <si>
    <t>"3. etapa odtěžení zeminy po úroveň podkladního betonu</t>
  </si>
  <si>
    <t>"OP1:" 1/2*6,0*1,5*(3,6+3,4)+2,3"m2"*6,4</t>
  </si>
  <si>
    <t>"OP2:" 1/2*6,0*1,5*(2,2+4,1)+1,4"m2"*5,8</t>
  </si>
  <si>
    <t>"výkop pro zpevnění: "15,1*3,6*0,35*2</t>
  </si>
  <si>
    <t>G34</t>
  </si>
  <si>
    <t>"Celkem: "A34+B34+C34+D34+E34+F34</t>
  </si>
  <si>
    <t>H34</t>
  </si>
  <si>
    <t>"potřeba pro zpětný zásyp z pol. č. 17411: "36,0</t>
  </si>
  <si>
    <t>12</t>
  </si>
  <si>
    <t>122738</t>
  </si>
  <si>
    <t>ODKOPÁVKY A PROKOPÁVKY OBECNÉ TŘ. I, ODVOZ DO 20KM</t>
  </si>
  <si>
    <t>1948084835</t>
  </si>
  <si>
    <t>A36</t>
  </si>
  <si>
    <t>G36</t>
  </si>
  <si>
    <t>"Celkem: "A36+B36+C36+D36+E36+F36</t>
  </si>
  <si>
    <t>"potřeba pro zpětný zásyp z pol. č. 17411: "36,0"m3</t>
  </si>
  <si>
    <t>I36</t>
  </si>
  <si>
    <t>"Celkem: "G36-H36</t>
  </si>
  <si>
    <t>13</t>
  </si>
  <si>
    <t>125734.a</t>
  </si>
  <si>
    <t>VYKOPÁVKY ZE ZEMNÍKŮ A SKLÁDEK TŘ. I, ODVOZ DO 5KM</t>
  </si>
  <si>
    <t>1923393946</t>
  </si>
  <si>
    <t>A20</t>
  </si>
  <si>
    <t>"z pol. č. 17411: "36,0</t>
  </si>
  <si>
    <t>14</t>
  </si>
  <si>
    <t>125734.b</t>
  </si>
  <si>
    <t>987971254</t>
  </si>
  <si>
    <t>A27</t>
  </si>
  <si>
    <t>"z pol. č. 18232: "63,454*0,15</t>
  </si>
  <si>
    <t>12960</t>
  </si>
  <si>
    <t>ČIŠTĚNÍ VODOTEČÍ A MELIORAČ KANÁLŮ OD NÁNOSŮ</t>
  </si>
  <si>
    <t>1682813244</t>
  </si>
  <si>
    <t>"z příl. č. 2</t>
  </si>
  <si>
    <t>A35</t>
  </si>
  <si>
    <t>21,2*2,0*0,3</t>
  </si>
  <si>
    <t>16</t>
  </si>
  <si>
    <t>17120</t>
  </si>
  <si>
    <t>ULOŽENÍ SYPANINY DO NÁSYPŮ A NA SKLÁDKY BEZ ZHUTNĚNÍ</t>
  </si>
  <si>
    <t>-1279120254</t>
  </si>
  <si>
    <t>"z pol. č. 122734 A26 122738: "171,512</t>
  </si>
  <si>
    <t>"z pol. č. 224325: "34,336</t>
  </si>
  <si>
    <t>"z pol. č. 121104: "9,518</t>
  </si>
  <si>
    <t>D26</t>
  </si>
  <si>
    <t>"Celkem: "A26+B26+C26</t>
  </si>
  <si>
    <t>17</t>
  </si>
  <si>
    <t>17411</t>
  </si>
  <si>
    <t>ZÁSYP JAM A RÝH ZEMINOU SE ZHUTNĚNÍM</t>
  </si>
  <si>
    <t>762524459</t>
  </si>
  <si>
    <t>A21</t>
  </si>
  <si>
    <t>"OP1: "1/2*6,0*1,5*(2,0+2,0)</t>
  </si>
  <si>
    <t>"OP2:" 1/2*6,0*1,5*(2,0+2,0)</t>
  </si>
  <si>
    <t>C21</t>
  </si>
  <si>
    <t>"Celkem: "A21+B21</t>
  </si>
  <si>
    <t>17481</t>
  </si>
  <si>
    <t>ZÁSYP JAM A RÝH Z NAKUPOVANÝCH MATERIÁLŮ</t>
  </si>
  <si>
    <t>-1853033423</t>
  </si>
  <si>
    <t>A22</t>
  </si>
  <si>
    <t>"OP1: "(0,8"m2"+1,4"m2")*7,0</t>
  </si>
  <si>
    <t>"OP2:" (0,9"m2"+1,4"m2")*6,0</t>
  </si>
  <si>
    <t>C22</t>
  </si>
  <si>
    <t>"Celkem: "A22+B22</t>
  </si>
  <si>
    <t>19</t>
  </si>
  <si>
    <t>18232</t>
  </si>
  <si>
    <t>ROZPROSTŘENÍ ORNICE V ROVINĚ V TL DO 0,15M</t>
  </si>
  <si>
    <t>M2</t>
  </si>
  <si>
    <t>-2041623054</t>
  </si>
  <si>
    <t>A23</t>
  </si>
  <si>
    <t>31,589"m2"+31,865"m2</t>
  </si>
  <si>
    <t>20</t>
  </si>
  <si>
    <t>18242</t>
  </si>
  <si>
    <t>ZALOŽENÍ TRÁVNÍKU HYDROOSEVEM NA ORNICI</t>
  </si>
  <si>
    <t>1044216808</t>
  </si>
  <si>
    <t>A24</t>
  </si>
  <si>
    <t>"z pol. č. 18232: "63,454</t>
  </si>
  <si>
    <t>18247</t>
  </si>
  <si>
    <t>OŠETŘOVÁNÍ TRÁVNÍKU</t>
  </si>
  <si>
    <t>-335583542</t>
  </si>
  <si>
    <t>A25</t>
  </si>
  <si>
    <t>Základy</t>
  </si>
  <si>
    <t>22</t>
  </si>
  <si>
    <t>21331</t>
  </si>
  <si>
    <t>DRENÁŽNÍ VRSTVY Z BETONU MEZEROVITÉHO (DRENÁŽNÍHO)</t>
  </si>
  <si>
    <t>805648222</t>
  </si>
  <si>
    <t>A37</t>
  </si>
  <si>
    <t>0,07"m2"*(5,7+6,0)</t>
  </si>
  <si>
    <t>23</t>
  </si>
  <si>
    <t>21341</t>
  </si>
  <si>
    <t>DRENÁŽNÍ VRSTVY Z PLASTBETONU (PLASTMALTY)</t>
  </si>
  <si>
    <t>-1157894410</t>
  </si>
  <si>
    <t>"z příl. č. 8</t>
  </si>
  <si>
    <t>A38</t>
  </si>
  <si>
    <t>"příčná drenáž: "0,075*0,04*6,0*2</t>
  </si>
  <si>
    <t>"podélná drenáž:" 0,09*0,04*6,3+0,12*0,04*0,4*3</t>
  </si>
  <si>
    <t>C38</t>
  </si>
  <si>
    <t>"Celkem: "A38+B38</t>
  </si>
  <si>
    <t>24</t>
  </si>
  <si>
    <t>21452</t>
  </si>
  <si>
    <t>SANAČNÍ VRSTVY Z KAMENIVA DRCENÉHO</t>
  </si>
  <si>
    <t>-833302670</t>
  </si>
  <si>
    <t>A43</t>
  </si>
  <si>
    <t>(66,0"m2"+81,0"m2")*0,5</t>
  </si>
  <si>
    <t>25</t>
  </si>
  <si>
    <t>224325</t>
  </si>
  <si>
    <t>PILOTY ZE ŽELEZOBETONU C30/37</t>
  </si>
  <si>
    <t>1018706982</t>
  </si>
  <si>
    <t>"z příl. č. 3</t>
  </si>
  <si>
    <t>A39</t>
  </si>
  <si>
    <t>3,14*0,45*0,45*9,0*6</t>
  </si>
  <si>
    <t>26</t>
  </si>
  <si>
    <t>224365</t>
  </si>
  <si>
    <t>VÝZTUŽ PILOT Z OCELI 10505, B500B</t>
  </si>
  <si>
    <t>-2015875478</t>
  </si>
  <si>
    <t>A40</t>
  </si>
  <si>
    <t>2,982</t>
  </si>
  <si>
    <t>27</t>
  </si>
  <si>
    <t>264141</t>
  </si>
  <si>
    <t>VRTY PRO PILOTY TŘ. I D DO 1000MM</t>
  </si>
  <si>
    <t>M</t>
  </si>
  <si>
    <t>1882757835</t>
  </si>
  <si>
    <t>A41</t>
  </si>
  <si>
    <t>9,0*6</t>
  </si>
  <si>
    <t>28</t>
  </si>
  <si>
    <t>28999</t>
  </si>
  <si>
    <t>OPLÁŠTĚNÍ (ZPEVNĚNÍ) Z FÓLIE</t>
  </si>
  <si>
    <t>1910654500</t>
  </si>
  <si>
    <t>A42</t>
  </si>
  <si>
    <t>2,4*(7,0+6,0)</t>
  </si>
  <si>
    <t>Svislé konstrukce</t>
  </si>
  <si>
    <t>29</t>
  </si>
  <si>
    <t>31717</t>
  </si>
  <si>
    <t>KOVOVÉ KONSTRUKCE PRO KOTVENÍ ŘÍMSY</t>
  </si>
  <si>
    <t>KG</t>
  </si>
  <si>
    <t>-1105999047</t>
  </si>
  <si>
    <t>"z příl. č. 7</t>
  </si>
  <si>
    <t>A44</t>
  </si>
  <si>
    <t>26"ks"*6,0"kg/ks</t>
  </si>
  <si>
    <t>30</t>
  </si>
  <si>
    <t>317326</t>
  </si>
  <si>
    <t>ŘÍMSY ZE ŽELEZOBETONU DO C40/50</t>
  </si>
  <si>
    <t>260552124</t>
  </si>
  <si>
    <t>A45</t>
  </si>
  <si>
    <t>0,385"m2"*13,5+0,409"m2"*13,7</t>
  </si>
  <si>
    <t>31</t>
  </si>
  <si>
    <t>317365</t>
  </si>
  <si>
    <t>VÝZTUŽ ŘÍMS Z OCELI 10505, B500B</t>
  </si>
  <si>
    <t>-2055336286</t>
  </si>
  <si>
    <t>A46</t>
  </si>
  <si>
    <t>1,586</t>
  </si>
  <si>
    <t>32</t>
  </si>
  <si>
    <t>333325</t>
  </si>
  <si>
    <t>MOSTNÍ OPĚRY A KŘÍDLA ZE ŽELEZOVÉHO BETONU DO C30/37</t>
  </si>
  <si>
    <t>-1723330936</t>
  </si>
  <si>
    <t>"z příl. č. 5</t>
  </si>
  <si>
    <t>A47</t>
  </si>
  <si>
    <t>1,875"m2"*1,3+1,938"m2"*1,3+2,2"m2"*1,506*2</t>
  </si>
  <si>
    <t>33</t>
  </si>
  <si>
    <t>333365</t>
  </si>
  <si>
    <t>VÝZTUŽ MOSTNÍCH OPĚR A KŘÍDEL Z OCELI 10505, B500B</t>
  </si>
  <si>
    <t>-925587802</t>
  </si>
  <si>
    <t>"z příl. č. 6</t>
  </si>
  <si>
    <t>A48</t>
  </si>
  <si>
    <t>0,917</t>
  </si>
  <si>
    <t>Vodorovné konstrukce</t>
  </si>
  <si>
    <t>34</t>
  </si>
  <si>
    <t>389325</t>
  </si>
  <si>
    <t>MOSTNÍ RÁMOVÉ KONSTRUKCE ZE ŽELEZOBETONU C30/37</t>
  </si>
  <si>
    <t>-426241341</t>
  </si>
  <si>
    <t>A49</t>
  </si>
  <si>
    <t>1,842"m2"*8,6+1,762"m2"*8,6+4,6"m2"*8,6+0,06"m2"*10,0</t>
  </si>
  <si>
    <t>35</t>
  </si>
  <si>
    <t>389365</t>
  </si>
  <si>
    <t>VÝZTUŽ MOSTNÍ RÁMOVÉ KONSTRUKCE Z OCELI 10505, B500B</t>
  </si>
  <si>
    <t>-1504295050</t>
  </si>
  <si>
    <t>A50</t>
  </si>
  <si>
    <t>8,023</t>
  </si>
  <si>
    <t>434325</t>
  </si>
  <si>
    <t>SCHODIŠŤOVÉ STUPNĚ, ZE ŽELEZOBETONU DO C30/37</t>
  </si>
  <si>
    <t>1584734913</t>
  </si>
  <si>
    <t>"z příl. č. 10</t>
  </si>
  <si>
    <t>A55</t>
  </si>
  <si>
    <t>0,45*0,18*0,75*14</t>
  </si>
  <si>
    <t>37</t>
  </si>
  <si>
    <t>451313</t>
  </si>
  <si>
    <t>PODKLADNÍ A VÝPLŇOVÉ VRSTVY Z PROSTÉHO BETONU C16/20</t>
  </si>
  <si>
    <t>1862889169</t>
  </si>
  <si>
    <t>"z příl. č. 3, 10</t>
  </si>
  <si>
    <t>A51</t>
  </si>
  <si>
    <t>"pod rámovou k-cí: "1,8*9,0*0,15*2</t>
  </si>
  <si>
    <t>"pod rubovou drenáž: "5,72*0,6*0,2+6,0*0,6*0,2</t>
  </si>
  <si>
    <t>"pod schodiště: "1,5"m2"*1,2</t>
  </si>
  <si>
    <t>"pod dlažbu: "((7,2*8,6)+15,2"m2"+12,6"m2"+12,7"m2"+17,1"m2"+13,9"m2"+13,4"m2")*0,15</t>
  </si>
  <si>
    <t>E51</t>
  </si>
  <si>
    <t>"Celkem: "A51+B51+C51+D51</t>
  </si>
  <si>
    <t>38</t>
  </si>
  <si>
    <t>45852</t>
  </si>
  <si>
    <t>VÝPLŇ ZA OPĚRAMI A ZDMI Z KAMENIVA DRCENÉHO</t>
  </si>
  <si>
    <t>-316515814</t>
  </si>
  <si>
    <t>A52</t>
  </si>
  <si>
    <t>0,2"m2"*(6,0+6,0)</t>
  </si>
  <si>
    <t>39</t>
  </si>
  <si>
    <t>45860</t>
  </si>
  <si>
    <t>VÝPLŇ ZA OPĚRAMI A ZDMI Z MEZEROVITÉHO BETONU</t>
  </si>
  <si>
    <t>502388949</t>
  </si>
  <si>
    <t>A56</t>
  </si>
  <si>
    <t>0,85"m2"*(7,0+6,0)</t>
  </si>
  <si>
    <t>40</t>
  </si>
  <si>
    <t>465512</t>
  </si>
  <si>
    <t>DLAŽBY Z LOMOVÉHO KAMENE NA MC</t>
  </si>
  <si>
    <t>-1443481182</t>
  </si>
  <si>
    <t>A54</t>
  </si>
  <si>
    <t>((7,2*8,6)+15,2"m2"+12,6"m2"+12,7"m2"+17,1"m2"+13,9"m2"+13,4"m2")*0,2</t>
  </si>
  <si>
    <t>41</t>
  </si>
  <si>
    <t>467313</t>
  </si>
  <si>
    <t>STUPNĚ A PRAHY VODNÍCH KORYT Z PROSTÉHO BETONU C16/20</t>
  </si>
  <si>
    <t>-1808702431</t>
  </si>
  <si>
    <t>A53</t>
  </si>
  <si>
    <t>"příčné betonové prahy: "0,5*1,0*(5,01+5,93)</t>
  </si>
  <si>
    <t>"podélné betonové prahy:" 0,5*0,8*21,2*2</t>
  </si>
  <si>
    <t>C53</t>
  </si>
  <si>
    <t>"Celkem: "A53+B53</t>
  </si>
  <si>
    <t>Komunikace</t>
  </si>
  <si>
    <t>42</t>
  </si>
  <si>
    <t>56333</t>
  </si>
  <si>
    <t>VOZOVKOVÉ VRSTVY ZE ŠTĚRKODRTI TL. DO 150MM</t>
  </si>
  <si>
    <t>1375012354</t>
  </si>
  <si>
    <t>"z příl. č. 2, 10</t>
  </si>
  <si>
    <t>"v místě chodníku" "z pol. č. 582611: "18,5"m2</t>
  </si>
  <si>
    <t>"před A64 za mostem:" 66,0"m2"+90,8"m2</t>
  </si>
  <si>
    <t>C64</t>
  </si>
  <si>
    <t>"Celkem: "A64+B64</t>
  </si>
  <si>
    <t>43</t>
  </si>
  <si>
    <t>56334</t>
  </si>
  <si>
    <t>VOZOVKOVÉ VRSTVY ZE ŠTĚRKODRTI TL. DO 200MM</t>
  </si>
  <si>
    <t>-2064848394</t>
  </si>
  <si>
    <t>"před A65 za mostem:" 66,0"m2"+90,8"m2</t>
  </si>
  <si>
    <t>44</t>
  </si>
  <si>
    <t>572111</t>
  </si>
  <si>
    <t>INFILTRAČNÍ POSTŘIK ASFALTOVÝ DO 0,5KG/M2</t>
  </si>
  <si>
    <t>1615987523</t>
  </si>
  <si>
    <t>"před A61 za mostem:" 66,0"m2"+90,8"m2</t>
  </si>
  <si>
    <t>45</t>
  </si>
  <si>
    <t>572211</t>
  </si>
  <si>
    <t>SPOJOVACÍ POSTŘIK Z ASFALTU DO 0,5KG/M2</t>
  </si>
  <si>
    <t>1535133784</t>
  </si>
  <si>
    <t>"na mostě: "10,0*6,0</t>
  </si>
  <si>
    <t>"před A57 za mostem:" 66,0"m2"+90,8"m2</t>
  </si>
  <si>
    <t>C57</t>
  </si>
  <si>
    <t>"Celkem: "A57+B57</t>
  </si>
  <si>
    <t>46</t>
  </si>
  <si>
    <t>574B34</t>
  </si>
  <si>
    <t>ASFALTOVÝ BETON PRO OBRUSNÉ VRSTVY MODIFIK ACO 11+, 11S TL. 40MM</t>
  </si>
  <si>
    <t>-556728077</t>
  </si>
  <si>
    <t>"před A58 za mostem:" 66,0"m2"+90,8"m2</t>
  </si>
  <si>
    <t>C58</t>
  </si>
  <si>
    <t>"Celkem: "A58+B58</t>
  </si>
  <si>
    <t>47</t>
  </si>
  <si>
    <t>574E76</t>
  </si>
  <si>
    <t>ASFALTOVÝ BETON PRO PODKLADNÍ VRSTVY ACP 16+, 16S TL. 80MM</t>
  </si>
  <si>
    <t>-207814757</t>
  </si>
  <si>
    <t>"před A63 za mostem:" 66,0"m2"+90,8"m2</t>
  </si>
  <si>
    <t>48</t>
  </si>
  <si>
    <t>575C53</t>
  </si>
  <si>
    <t>LITÝ ASFALT MA IV (OCHRANA MOSTNÍ IZOLACE) 11 TL. 40MM</t>
  </si>
  <si>
    <t>1683572990</t>
  </si>
  <si>
    <t>A59</t>
  </si>
  <si>
    <t>10,0*6,0</t>
  </si>
  <si>
    <t>49</t>
  </si>
  <si>
    <t>57621</t>
  </si>
  <si>
    <t>POSYP KAMENIVEM DRCENÝM 5KG/M2</t>
  </si>
  <si>
    <t>-549539732</t>
  </si>
  <si>
    <t>"před A60 za mostem:" 66,0"m2"+90,8"m2</t>
  </si>
  <si>
    <t>C60</t>
  </si>
  <si>
    <t>"Celkem: "A60+B60</t>
  </si>
  <si>
    <t>50</t>
  </si>
  <si>
    <t>582611</t>
  </si>
  <si>
    <t>KRYTY Z BETON DLAŽDIC SE ZÁMKEM ŠEDÝCH TL 60MM DO LOŽE Z KAM</t>
  </si>
  <si>
    <t>-250758649</t>
  </si>
  <si>
    <t>A62</t>
  </si>
  <si>
    <t>3,2"m2"+2,2"m2"+2,3"m2"+10,8"m2</t>
  </si>
  <si>
    <t>Úpravy povrchů, podlahy, výplně otvorů</t>
  </si>
  <si>
    <t>51</t>
  </si>
  <si>
    <t>62592</t>
  </si>
  <si>
    <t>ÚPRAVA POVRCHU BETONOVÝCH PLOCH A KONSTRUKCÍ - STRIÁŽ</t>
  </si>
  <si>
    <t>725695088</t>
  </si>
  <si>
    <t>A66</t>
  </si>
  <si>
    <t>0,9*(13,5+13,7)</t>
  </si>
  <si>
    <t>Přidružená stavební výroba</t>
  </si>
  <si>
    <t>52</t>
  </si>
  <si>
    <t>711112</t>
  </si>
  <si>
    <t>IZOLACE BĚŽNÝCH KONSTRUKCÍ PROTI ZEMNÍ VLHKOSTI ASFALTOVÝMI PÁSY</t>
  </si>
  <si>
    <t>-1365950088</t>
  </si>
  <si>
    <t>A73</t>
  </si>
  <si>
    <t>"rub opěr:" 1,7*(5,7+6,0)</t>
  </si>
  <si>
    <t>"křídla:" (1,875"m2"+1,938"m2"+3,145"m2"+2,616"m2")*2+(3,3+3,0+2,5+2,6)*1,3</t>
  </si>
  <si>
    <t>C73</t>
  </si>
  <si>
    <t>"Celkem: "A73+B73</t>
  </si>
  <si>
    <t>53</t>
  </si>
  <si>
    <t>711432</t>
  </si>
  <si>
    <t>IZOLACE MOSTOVEK POD ŘÍMSOU ASFALTOVÝMI PÁSY</t>
  </si>
  <si>
    <t>-1795305242</t>
  </si>
  <si>
    <t>A67</t>
  </si>
  <si>
    <t>(1,9+1,8+1,5+1,5)*1,4</t>
  </si>
  <si>
    <t>54</t>
  </si>
  <si>
    <t>711452</t>
  </si>
  <si>
    <t>IZOLACE MOSTOVEK POD VOZOVKOU ASFALTOVÝMI PÁSY S PEČETÍCÍ VRSTVOU</t>
  </si>
  <si>
    <t>941524568</t>
  </si>
  <si>
    <t>A68</t>
  </si>
  <si>
    <t>55</t>
  </si>
  <si>
    <t>711462</t>
  </si>
  <si>
    <t>IZOLACE MOSTOVEK POD ŘÍMSOU ASFALTOVÝMI PÁSY S PEČETÍCÍ VRSTVOU</t>
  </si>
  <si>
    <t>-1275203555</t>
  </si>
  <si>
    <t>A69</t>
  </si>
  <si>
    <t>1,3*10,0*2</t>
  </si>
  <si>
    <t>56</t>
  </si>
  <si>
    <t>711502</t>
  </si>
  <si>
    <t>OCHRANA IZOLACE NA POVRCHU ASFALTOVÝMI PÁSY</t>
  </si>
  <si>
    <t>-1423011452</t>
  </si>
  <si>
    <t>A70</t>
  </si>
  <si>
    <t>"pod římsou: "(1,3+0,05)*10,0*2</t>
  </si>
  <si>
    <t>"na křídlech:" (1,9+1,8+1,5+1,5)*1,5</t>
  </si>
  <si>
    <t>C70</t>
  </si>
  <si>
    <t>"Celkem: "A70+B70</t>
  </si>
  <si>
    <t>57</t>
  </si>
  <si>
    <t>711509</t>
  </si>
  <si>
    <t>OCHRANA IZOLACE NA POVRCHU TEXTILIÍ</t>
  </si>
  <si>
    <t>670881871</t>
  </si>
  <si>
    <t>A72</t>
  </si>
  <si>
    <t>"geotextílie u HDPE fólie: "2,4*(7,0+6,0)*2"vrstvy</t>
  </si>
  <si>
    <t>"rub opěr: "1,7*(5,7+6,0)*2"vrtsvy</t>
  </si>
  <si>
    <t>"křídla: "(1,875"m2"+1,938"m2"+3,145"m2"+2,616"m2")*2"vrstvy</t>
  </si>
  <si>
    <t>D72</t>
  </si>
  <si>
    <t>"Celkem: "A72+B72+C72</t>
  </si>
  <si>
    <t>58</t>
  </si>
  <si>
    <t>78383</t>
  </si>
  <si>
    <t>NÁTĚRY BETON KONSTR TYP S4 (OS-C)</t>
  </si>
  <si>
    <t>-2016275737</t>
  </si>
  <si>
    <t>A71</t>
  </si>
  <si>
    <t>0,35*(13,5+13,7)</t>
  </si>
  <si>
    <t>Potrubí</t>
  </si>
  <si>
    <t>59</t>
  </si>
  <si>
    <t>87533</t>
  </si>
  <si>
    <t>POTRUBÍ DREN Z TRUB PLAST DN DO 150MM</t>
  </si>
  <si>
    <t>-1527787703</t>
  </si>
  <si>
    <t>A75</t>
  </si>
  <si>
    <t>5,7+6,0</t>
  </si>
  <si>
    <t>87534</t>
  </si>
  <si>
    <t>POTRUBÍ DREN Z TRUB PLAST DN DO 200MM</t>
  </si>
  <si>
    <t>979373639</t>
  </si>
  <si>
    <t>A76</t>
  </si>
  <si>
    <t>"prostup přes opěru: "1,8*2</t>
  </si>
  <si>
    <t>61</t>
  </si>
  <si>
    <t>87627</t>
  </si>
  <si>
    <t>CHRÁNIČKY Z TRUB PLASTOVÝCH DN DO 100MM</t>
  </si>
  <si>
    <t>1923927565</t>
  </si>
  <si>
    <t>A74</t>
  </si>
  <si>
    <t>13,5*2</t>
  </si>
  <si>
    <t>62</t>
  </si>
  <si>
    <t>89712</t>
  </si>
  <si>
    <t>VPUSŤ KANALIZAČNÍ ULIČNÍ KOMPLETNÍ Z BETONOVÝCH DÍLCŮ</t>
  </si>
  <si>
    <t>-556944031</t>
  </si>
  <si>
    <t>Ostatní konstrukce a práce</t>
  </si>
  <si>
    <t>63</t>
  </si>
  <si>
    <t>9112A3</t>
  </si>
  <si>
    <t>ZÁBRADLÍ MOSTNÍ S VODOR MADLY - DEMONTÁŽ S PŘESUNEM</t>
  </si>
  <si>
    <t>1227828268</t>
  </si>
  <si>
    <t>A88</t>
  </si>
  <si>
    <t>12,0+11,5</t>
  </si>
  <si>
    <t>64</t>
  </si>
  <si>
    <t>9112B1</t>
  </si>
  <si>
    <t>ZÁBRADLÍ MOSTNÍ SE SVISLOU VÝPLNÍ - DODÁVKA A MONTÁŽ</t>
  </si>
  <si>
    <t>-785544980</t>
  </si>
  <si>
    <t>"z příl. č. 9</t>
  </si>
  <si>
    <t>A78</t>
  </si>
  <si>
    <t>13,0*2</t>
  </si>
  <si>
    <t>65</t>
  </si>
  <si>
    <t>91345</t>
  </si>
  <si>
    <t>NIVELAČNÍ ZNAČKY KOVOVÉ</t>
  </si>
  <si>
    <t>-315139932</t>
  </si>
  <si>
    <t>66</t>
  </si>
  <si>
    <t>914113</t>
  </si>
  <si>
    <t>DOPRAVNÍ ZNAČKY ZÁKLADNÍ VELIKOSTI OCELOVÉ NEREFLEXNÍ - DEMONTÁŽ</t>
  </si>
  <si>
    <t>320804044</t>
  </si>
  <si>
    <t>67</t>
  </si>
  <si>
    <t>914A21</t>
  </si>
  <si>
    <t>EV ČÍSLO MOSTU OCEL S FÓLIÍ TŘ.1 DODÁVKA A MONTÁŽ</t>
  </si>
  <si>
    <t>1558211610</t>
  </si>
  <si>
    <t>68</t>
  </si>
  <si>
    <t>917223</t>
  </si>
  <si>
    <t>SILNIČNÍ A CHODNÍKOVÉ OBRUBY Z BETONOVÝCH OBRUBNÍKŮ ŠÍŘ 100MM</t>
  </si>
  <si>
    <t>-637695054</t>
  </si>
  <si>
    <t>A81</t>
  </si>
  <si>
    <t>5,3+3,9+4,9+1,9+2,3+2,1+3,2+1,1+1,2+2,5+3,9+5,5+1,6+1,3+1,0+2,4</t>
  </si>
  <si>
    <t>69</t>
  </si>
  <si>
    <t>917224</t>
  </si>
  <si>
    <t>SILNIČNÍ A CHODNÍKOVÉ OBRUBY Z BETONOVÝCH OBRUBNÍKŮ ŠÍŘ 150MM</t>
  </si>
  <si>
    <t>907517944</t>
  </si>
  <si>
    <t>A87</t>
  </si>
  <si>
    <t>1,7+3,1+5,7+3,0</t>
  </si>
  <si>
    <t>70</t>
  </si>
  <si>
    <t>919111</t>
  </si>
  <si>
    <t>ŘEZÁNÍ ASFALTOVÉHO KRYTU VOZOVEK TL DO 50MM</t>
  </si>
  <si>
    <t>1167481122</t>
  </si>
  <si>
    <t>A82</t>
  </si>
  <si>
    <t>"řezaná spára š. 25 mm: "6,0*2</t>
  </si>
  <si>
    <t>"řezání na koncích mostu: "10,1+9,1</t>
  </si>
  <si>
    <t>"v místě napojení na stávající vozovku: "15,5+6,3+4,0+1,7+3,7</t>
  </si>
  <si>
    <t>D82</t>
  </si>
  <si>
    <t>"Celkem: "A82+B82+C82</t>
  </si>
  <si>
    <t>71</t>
  </si>
  <si>
    <t>931316</t>
  </si>
  <si>
    <t>TĚSNĚNÍ DILATAČ SPAR ASF ZÁLIVKOU PRŮŘ DO 800MM2</t>
  </si>
  <si>
    <t>431607658</t>
  </si>
  <si>
    <t>"podél říms: "13,5+13,7</t>
  </si>
  <si>
    <t>"mezi vozovkou A83 obrubníkem: "1,6+2,5+3,0+5,7</t>
  </si>
  <si>
    <t>D83</t>
  </si>
  <si>
    <t>"Celkem: "A83+B83+C83</t>
  </si>
  <si>
    <t>72</t>
  </si>
  <si>
    <t>93135</t>
  </si>
  <si>
    <t>TĚSNĚNÍ DILATAČ SPAR PRYŽ PÁSKOU NEBO KRUH PROFILEM</t>
  </si>
  <si>
    <t>1119210319</t>
  </si>
  <si>
    <t>A84</t>
  </si>
  <si>
    <t>73</t>
  </si>
  <si>
    <t>93139</t>
  </si>
  <si>
    <t>TĚSNĚNÍ DILATAČ SPAR MATERIÁLEM PRO EMZ</t>
  </si>
  <si>
    <t>1811753806</t>
  </si>
  <si>
    <t>A94</t>
  </si>
  <si>
    <t>6,0*0,025*0,04*2</t>
  </si>
  <si>
    <t>74</t>
  </si>
  <si>
    <t>933333</t>
  </si>
  <si>
    <t>ZKOUŠKA INTEGRITY ULTRAZVUKEM ODRAZ METOD PIT PILOT SYSTÉMOVÝCH</t>
  </si>
  <si>
    <t>-1835292913</t>
  </si>
  <si>
    <t>75</t>
  </si>
  <si>
    <t>935212</t>
  </si>
  <si>
    <t>PŘÍKOPOVÉ ŽLABY Z BETON TVÁRNIC ŠÍŘ DO 600MM DO BETONU TL 100MM</t>
  </si>
  <si>
    <t>-974128861</t>
  </si>
  <si>
    <t>A93</t>
  </si>
  <si>
    <t>8,0</t>
  </si>
  <si>
    <t>76</t>
  </si>
  <si>
    <t>93664</t>
  </si>
  <si>
    <t>MOSTNÍ ODVODŇOVACÍ TRUBKA (POVRCHŮ IZOLACE) Z PLASTU</t>
  </si>
  <si>
    <t>1134329047</t>
  </si>
  <si>
    <t>77</t>
  </si>
  <si>
    <t>966168</t>
  </si>
  <si>
    <t>BOURÁNÍ KONSTRUKCÍ ZE ŽELEZOBETONU S ODVOZEM DO 20KM</t>
  </si>
  <si>
    <t>-703751833</t>
  </si>
  <si>
    <t>A90</t>
  </si>
  <si>
    <t>"betonové sloupky zábradlí: "0,25*0,25*1,0*10</t>
  </si>
  <si>
    <t>"římsy: "0,2"m2"*(12,0+11,5)</t>
  </si>
  <si>
    <t>"nosná konstrukce: "7,6"m2"*6,04+5,2"m2"*0,5*2+(2,8*2+1,8*2)*0,5*3,4+1,8*0,1*5,4*2+1,5*0,8*0,1*2</t>
  </si>
  <si>
    <t>D90</t>
  </si>
  <si>
    <t>"Celkem: "A90+B90+C90</t>
  </si>
  <si>
    <t>78</t>
  </si>
  <si>
    <t>96687</t>
  </si>
  <si>
    <t>VYBOURÁNÍ ULIČNÍCH VPUSTÍ KOMPLETNÍCH</t>
  </si>
  <si>
    <t>-1052376450</t>
  </si>
  <si>
    <t>79</t>
  </si>
  <si>
    <t>96926</t>
  </si>
  <si>
    <t>VYBOURÁNÍ POTRUBÍ DN DO 800MM KANALIZAČ</t>
  </si>
  <si>
    <t>-391679954</t>
  </si>
  <si>
    <t>A91</t>
  </si>
  <si>
    <t>15,0</t>
  </si>
  <si>
    <t>80</t>
  </si>
  <si>
    <t>97817</t>
  </si>
  <si>
    <t>ODSTRANĚNÍ MOSTNÍ IZOLACE</t>
  </si>
  <si>
    <t>751281374</t>
  </si>
  <si>
    <t>A92</t>
  </si>
  <si>
    <t>11,0*6,3</t>
  </si>
  <si>
    <t>L300</t>
  </si>
  <si>
    <t>8,4</t>
  </si>
  <si>
    <t>L500</t>
  </si>
  <si>
    <t>9,5</t>
  </si>
  <si>
    <t>hl500</t>
  </si>
  <si>
    <t>hl300</t>
  </si>
  <si>
    <t>1,55</t>
  </si>
  <si>
    <t>š300</t>
  </si>
  <si>
    <t>š500</t>
  </si>
  <si>
    <t>1,2</t>
  </si>
  <si>
    <t>rýha</t>
  </si>
  <si>
    <t>35,82</t>
  </si>
  <si>
    <t>SO 301 - Přeložka dešťové kanalizace</t>
  </si>
  <si>
    <t>paž</t>
  </si>
  <si>
    <t>64,04</t>
  </si>
  <si>
    <t>obsyp</t>
  </si>
  <si>
    <t>11,703</t>
  </si>
  <si>
    <t>zásyp</t>
  </si>
  <si>
    <t>18,69</t>
  </si>
  <si>
    <t>odvoz</t>
  </si>
  <si>
    <t>5,427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</si>
  <si>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</si>
  <si>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</si>
  <si>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</si>
  <si>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</si>
  <si>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</si>
  <si>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HSV</t>
  </si>
  <si>
    <t>Práce a dodávky HSV</t>
  </si>
  <si>
    <t>132301201</t>
  </si>
  <si>
    <t>Hloubení rýh š do 2000 mm v hornině tř. 4 objemu do 100 m3</t>
  </si>
  <si>
    <t>m3</t>
  </si>
  <si>
    <t>CS ÚRS 2019 01</t>
  </si>
  <si>
    <t>664085160</t>
  </si>
  <si>
    <t>L300*š300*hl300+L500*š500*hl500</t>
  </si>
  <si>
    <t>132301209</t>
  </si>
  <si>
    <t>Příplatek za lepivost k hloubení rýh š do 2000 mm v hornině tř. 4</t>
  </si>
  <si>
    <t>1136628621</t>
  </si>
  <si>
    <t>151101101</t>
  </si>
  <si>
    <t>Zřízení příložného pažení a rozepření stěn rýh hl do 2 m</t>
  </si>
  <si>
    <t>m2</t>
  </si>
  <si>
    <t>-1937900973</t>
  </si>
  <si>
    <t>L300*hl300*2+L500*hl500*2</t>
  </si>
  <si>
    <t>151101111</t>
  </si>
  <si>
    <t>Odstranění příložného pažení a rozepření stěn rýh hl do 2 m</t>
  </si>
  <si>
    <t>480867405</t>
  </si>
  <si>
    <t>162701105</t>
  </si>
  <si>
    <t>Vodorovné přemístění do 10000 m výkopku/sypaniny z horniny tř. 1 až 4</t>
  </si>
  <si>
    <t>-158151298</t>
  </si>
  <si>
    <t>rýha-obsyp-zásyp</t>
  </si>
  <si>
    <t>162701109</t>
  </si>
  <si>
    <t>Příplatek k vodorovnému přemístění výkopku/sypaniny z horniny tř. 1 až 4 ZKD 1000 m přes 10000 m</t>
  </si>
  <si>
    <t>233335530</t>
  </si>
  <si>
    <t>odvoz*5</t>
  </si>
  <si>
    <t>167101101</t>
  </si>
  <si>
    <t>Nakládání výkopku z hornin tř. 1 až 4 do 100 m3</t>
  </si>
  <si>
    <t>-637413830</t>
  </si>
  <si>
    <t>171201201</t>
  </si>
  <si>
    <t>Uložení sypaniny na skládky</t>
  </si>
  <si>
    <t>-1314658520</t>
  </si>
  <si>
    <t>171201211</t>
  </si>
  <si>
    <t>Poplatek za uložení stavebního odpadu - zeminy a kameniva na skládce</t>
  </si>
  <si>
    <t>t</t>
  </si>
  <si>
    <t>33378313</t>
  </si>
  <si>
    <t>odvoz*1,8</t>
  </si>
  <si>
    <t>174101101</t>
  </si>
  <si>
    <t>Zásyp jam, šachet rýh nebo kolem objektů sypaninou se zhutněním</t>
  </si>
  <si>
    <t>961229736</t>
  </si>
  <si>
    <t>L300*š300*(hl300-0,15-0,3-0,3)</t>
  </si>
  <si>
    <t>L500*š500*(hl500-0,15-0,5-0,3)</t>
  </si>
  <si>
    <t>Součet</t>
  </si>
  <si>
    <t>175111109</t>
  </si>
  <si>
    <t>Příplatek k obsypání potrubí za ruční prohození sypaniny sítem, uložené do 3 m</t>
  </si>
  <si>
    <t>-1018203512</t>
  </si>
  <si>
    <t>175151101</t>
  </si>
  <si>
    <t>Obsypání potrubí strojně sypaninou bez prohození, uloženou do 3 m</t>
  </si>
  <si>
    <t>951618704</t>
  </si>
  <si>
    <t>L300*š300*(0,3+0,3)-3,14*0,15*0,15*L300</t>
  </si>
  <si>
    <t>L500*š500*(0,5+0,3)-3,14*0,25*0,25*L500</t>
  </si>
  <si>
    <t>451573111</t>
  </si>
  <si>
    <t>Lože pod potrubí otevřený výkop ze štěrkopísku</t>
  </si>
  <si>
    <t>1324979989</t>
  </si>
  <si>
    <t>(L300*š300+L500*š500)*0,15</t>
  </si>
  <si>
    <t>Trubní vedení</t>
  </si>
  <si>
    <t>871370310</t>
  </si>
  <si>
    <t>Montáž kanalizačního potrubí hladkého plnostěnného SN 10 z polypropylenu DN 300</t>
  </si>
  <si>
    <t>m</t>
  </si>
  <si>
    <t>-564628676</t>
  </si>
  <si>
    <t>28617014</t>
  </si>
  <si>
    <t>trubka kanalizační PP plnostěnná třívrstvá DN 300x3000 mm SN 10</t>
  </si>
  <si>
    <t>-200311702</t>
  </si>
  <si>
    <t>871370319</t>
  </si>
  <si>
    <t>Montáž kanalizačního potrubí hladkého plnostěnného SN 10 z polypropylenu DN 300 - seříznutí potrubí u vyústění do potoka</t>
  </si>
  <si>
    <t>kus</t>
  </si>
  <si>
    <t>373237375</t>
  </si>
  <si>
    <t>871420310</t>
  </si>
  <si>
    <t>Montáž kanalizačního potrubí hladkého plnostěnného SN 10 z polypropylenu DN 500</t>
  </si>
  <si>
    <t>858072125</t>
  </si>
  <si>
    <t>28617016</t>
  </si>
  <si>
    <t>trubka kanalizační PP plnostěnná třívrstvá DN 500x3000 mm SN 10</t>
  </si>
  <si>
    <t>337578687</t>
  </si>
  <si>
    <t>871420319</t>
  </si>
  <si>
    <t>Montáž kanalizačního potrubí hladkého plnostěnného SN 10 z polypropylenu DN 500 - seříznutí potrubí u vyústění do potoka</t>
  </si>
  <si>
    <t>79062901</t>
  </si>
  <si>
    <t>892381111</t>
  </si>
  <si>
    <t>Tlaková zkouška vodou potrubí DN 250, DN 300 nebo 350</t>
  </si>
  <si>
    <t>-1731790899</t>
  </si>
  <si>
    <t>892421111</t>
  </si>
  <si>
    <t>Tlaková zkouška vodou potrubí DN 400 nebo 500</t>
  </si>
  <si>
    <t>-1588360778</t>
  </si>
  <si>
    <t>89441111R</t>
  </si>
  <si>
    <t>Šachta kanalizační z betonových dílců hl. 2,18 m včetně poklopu - Š1</t>
  </si>
  <si>
    <t>512548192</t>
  </si>
  <si>
    <t>89441112R</t>
  </si>
  <si>
    <t>Šachta kanalizační z betonových dílců hl. 1,73 m včetně poklopu - Š2</t>
  </si>
  <si>
    <t>681653098</t>
  </si>
  <si>
    <t>89441113R</t>
  </si>
  <si>
    <t>Šachta kanalizační z betonových dílců hl. 1,73 m včetně poklopu - Š3</t>
  </si>
  <si>
    <t>-1591312100</t>
  </si>
  <si>
    <t>89441198R</t>
  </si>
  <si>
    <t>Napojení kanalizační šachty Š1 na stávající dešťovou kanalizaci</t>
  </si>
  <si>
    <t>-1417893897</t>
  </si>
  <si>
    <t>89441199R</t>
  </si>
  <si>
    <t>Napojení kanalizační šachty Š3 na stávající dešťovou kanalizaci</t>
  </si>
  <si>
    <t>1529012434</t>
  </si>
  <si>
    <t>998</t>
  </si>
  <si>
    <t>Přesun hmot</t>
  </si>
  <si>
    <t>998276101</t>
  </si>
  <si>
    <t>Přesun hmot pro trubní vedení z trub z plastických hmot otevřený výkop</t>
  </si>
  <si>
    <t>-1478912480</t>
  </si>
  <si>
    <t>SO 901 - Dopravně-inženýrská opatření</t>
  </si>
  <si>
    <t>VRN - Vedlejší rozpočtové náklady</t>
  </si>
  <si>
    <t xml:space="preserve">    VRN7 - Provozní vlivy</t>
  </si>
  <si>
    <t>VRN</t>
  </si>
  <si>
    <t>Vedlejší rozpočtové náklady</t>
  </si>
  <si>
    <t>VRN7</t>
  </si>
  <si>
    <t>Provozní vlivy</t>
  </si>
  <si>
    <t>072103001</t>
  </si>
  <si>
    <t>Projednání DIO a zajištění DIR komunikace II.a III. třídy</t>
  </si>
  <si>
    <t>Kč</t>
  </si>
  <si>
    <t>1024</t>
  </si>
  <si>
    <t>-2004043293</t>
  </si>
  <si>
    <t>072103011</t>
  </si>
  <si>
    <t>Zajištění DIO komunikace II. a III. třídy</t>
  </si>
  <si>
    <t>-137656703</t>
  </si>
  <si>
    <t>VON - Vedlejší a ostatní náklady</t>
  </si>
  <si>
    <t>011514000</t>
  </si>
  <si>
    <t>Stavebně-technický průzkum - laboratorní zkoušky vybouraného asfaltu</t>
  </si>
  <si>
    <t>359896616</t>
  </si>
  <si>
    <t>012303000</t>
  </si>
  <si>
    <t>Geodetické práce po výstavbě - vyhotovení geometrického plánu</t>
  </si>
  <si>
    <t>-507939226</t>
  </si>
  <si>
    <t>02520</t>
  </si>
  <si>
    <t>ZKOUŠENÍ MATERIÁLŮ NEZÁVISLOU ZKUŠEBNOU</t>
  </si>
  <si>
    <t>KPL</t>
  </si>
  <si>
    <t>504137530</t>
  </si>
  <si>
    <t>02620</t>
  </si>
  <si>
    <t>ZKOUŠENÍ KONSTRUKCÍ A PRACÍ NEZÁVISLOU ZKUŠEBNOU</t>
  </si>
  <si>
    <t>-1329052897</t>
  </si>
  <si>
    <t>02720</t>
  </si>
  <si>
    <t>POMOC PRÁCE ZŘÍZ NEBO ZAJIŠŤ REGULACI A OCHRANU DOPRAVY</t>
  </si>
  <si>
    <t>-686138508</t>
  </si>
  <si>
    <t>02730</t>
  </si>
  <si>
    <t>POMOC PRÁCE ZŘÍZ NEBO ZAJIŠŤ OCHRANU INŽENÝRSKÝCH SÍTÍ</t>
  </si>
  <si>
    <t>597975398</t>
  </si>
  <si>
    <t>02851</t>
  </si>
  <si>
    <t>PRŮZKUMNÉ PRÁCE DIAGNOSTIKY KONSTRUKCÍ NA POVRCHU</t>
  </si>
  <si>
    <t>1805514335</t>
  </si>
  <si>
    <t>02910</t>
  </si>
  <si>
    <t>OSTATNÍ POŽADAVKY - ZEMĚMĚŘIČSKÁ MĚŘENÍ</t>
  </si>
  <si>
    <t>1201210880</t>
  </si>
  <si>
    <t>02911</t>
  </si>
  <si>
    <t>OSTATNÍ POŽADAVKY - GEODETICKÉ ZAMĚŘENÍ</t>
  </si>
  <si>
    <t>HM</t>
  </si>
  <si>
    <t>348370258</t>
  </si>
  <si>
    <t>029412</t>
  </si>
  <si>
    <t>OSTATNÍ POŽADAVKY - VYPRACOVÁNÍ MOSTNÍHO LISTU</t>
  </si>
  <si>
    <t>-538861592</t>
  </si>
  <si>
    <t>02943</t>
  </si>
  <si>
    <t>OSTATNÍ POŽADAVKY - VYPRACOVÁNÍ RDS</t>
  </si>
  <si>
    <t>-1236041278</t>
  </si>
  <si>
    <t>02944</t>
  </si>
  <si>
    <t>OSTAT POŽADAVKY - DOKUMENTACE SKUTEČ PROVEDENÍ V DIGIT FORMĚ</t>
  </si>
  <si>
    <t>1576361582</t>
  </si>
  <si>
    <t>02950</t>
  </si>
  <si>
    <t>OSTATNÍ POŽADAVKY - POSUDKY, KONTROLY, REVIZNÍ ZPRÁVY</t>
  </si>
  <si>
    <t>1216042280</t>
  </si>
  <si>
    <t>02953</t>
  </si>
  <si>
    <t>OSTATNÍ POŽADAVKY - HLAVNÍ MOSTNÍ PROHLÍDKA</t>
  </si>
  <si>
    <t>1322480765</t>
  </si>
  <si>
    <t>02960</t>
  </si>
  <si>
    <t>OSTATNÍ POŽADAVKY - ODBORNÝ DOZOR</t>
  </si>
  <si>
    <t>-1567165767</t>
  </si>
  <si>
    <t>029711</t>
  </si>
  <si>
    <t>OSTAT POŽADAVKY - GEOT MONIT NA POVRCHU - MĚŘ (GEODET) BODY</t>
  </si>
  <si>
    <t>133161488</t>
  </si>
  <si>
    <t>03100</t>
  </si>
  <si>
    <t>ZAŘÍZENÍ STAVENIŠTĚ - ZŘÍZENÍ, PROVOZ, DEMONTÁŽ</t>
  </si>
  <si>
    <t>-1678563866</t>
  </si>
  <si>
    <t>07900200R</t>
  </si>
  <si>
    <t>Opravy objízdných tras</t>
  </si>
  <si>
    <t>-133471106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</si>
</sst>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>
      <selection activeCell="K22" sqref="K2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0" t="s">
        <v>14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1"/>
      <c r="AQ5" s="21"/>
      <c r="AR5" s="19"/>
      <c r="BE5" s="259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2" t="s">
        <v>17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1"/>
      <c r="AQ6" s="21"/>
      <c r="AR6" s="19"/>
      <c r="BE6" s="260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0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308">
        <v>43655</v>
      </c>
      <c r="AO8" s="21"/>
      <c r="AP8" s="21"/>
      <c r="AQ8" s="21"/>
      <c r="AR8" s="19"/>
      <c r="BE8" s="260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0"/>
      <c r="BS9" s="16" t="s">
        <v>6</v>
      </c>
    </row>
    <row r="10" spans="1:74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60"/>
      <c r="BS10" s="16" t="s">
        <v>6</v>
      </c>
    </row>
    <row r="11" spans="1:74" ht="18.399999999999999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60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0"/>
      <c r="BS12" s="16" t="s">
        <v>6</v>
      </c>
    </row>
    <row r="13" spans="1:74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/>
      <c r="AO13" s="21"/>
      <c r="AP13" s="21"/>
      <c r="AQ13" s="21"/>
      <c r="AR13" s="19"/>
      <c r="BE13" s="260"/>
      <c r="BS13" s="16" t="s">
        <v>6</v>
      </c>
    </row>
    <row r="14" spans="1:74" ht="12.75">
      <c r="B14" s="20"/>
      <c r="C14" s="21"/>
      <c r="D14" s="21"/>
      <c r="E14" s="283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8" t="s">
        <v>26</v>
      </c>
      <c r="AL14" s="21"/>
      <c r="AM14" s="21"/>
      <c r="AN14" s="30"/>
      <c r="AO14" s="21"/>
      <c r="AP14" s="21"/>
      <c r="AQ14" s="21"/>
      <c r="AR14" s="19"/>
      <c r="BE14" s="260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0"/>
      <c r="BS15" s="16" t="s">
        <v>4</v>
      </c>
    </row>
    <row r="16" spans="1:74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60"/>
      <c r="BS16" s="16" t="s">
        <v>4</v>
      </c>
    </row>
    <row r="17" spans="2:71" ht="18.399999999999999" customHeight="1">
      <c r="B17" s="20"/>
      <c r="C17" s="21"/>
      <c r="D17" s="21"/>
      <c r="E17" s="26" t="s">
        <v>29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60"/>
      <c r="BS17" s="16" t="s">
        <v>30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0"/>
      <c r="BS18" s="16" t="s">
        <v>6</v>
      </c>
    </row>
    <row r="19" spans="2:7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60"/>
      <c r="BS19" s="16" t="s">
        <v>6</v>
      </c>
    </row>
    <row r="20" spans="2:71" ht="18.399999999999999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60"/>
      <c r="BS20" s="16" t="s">
        <v>30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0"/>
    </row>
    <row r="22" spans="2:7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0"/>
    </row>
    <row r="23" spans="2:71" ht="16.5" customHeight="1">
      <c r="B23" s="20"/>
      <c r="C23" s="21"/>
      <c r="D23" s="21"/>
      <c r="E23" s="285" t="s">
        <v>1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1"/>
      <c r="AP23" s="21"/>
      <c r="AQ23" s="21"/>
      <c r="AR23" s="19"/>
      <c r="BE23" s="260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0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0"/>
    </row>
    <row r="26" spans="2:71" s="1" customFormat="1" ht="25.9" customHeight="1">
      <c r="B26" s="33"/>
      <c r="C26" s="34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2">
        <f>ROUND(AG94,2)</f>
        <v>0</v>
      </c>
      <c r="AL26" s="263"/>
      <c r="AM26" s="263"/>
      <c r="AN26" s="263"/>
      <c r="AO26" s="263"/>
      <c r="AP26" s="34"/>
      <c r="AQ26" s="34"/>
      <c r="AR26" s="37"/>
      <c r="BE26" s="260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60"/>
    </row>
    <row r="28" spans="2:71" s="1" customFormat="1" ht="12.7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6" t="s">
        <v>35</v>
      </c>
      <c r="M28" s="286"/>
      <c r="N28" s="286"/>
      <c r="O28" s="286"/>
      <c r="P28" s="286"/>
      <c r="Q28" s="34"/>
      <c r="R28" s="34"/>
      <c r="S28" s="34"/>
      <c r="T28" s="34"/>
      <c r="U28" s="34"/>
      <c r="V28" s="34"/>
      <c r="W28" s="286" t="s">
        <v>36</v>
      </c>
      <c r="X28" s="286"/>
      <c r="Y28" s="286"/>
      <c r="Z28" s="286"/>
      <c r="AA28" s="286"/>
      <c r="AB28" s="286"/>
      <c r="AC28" s="286"/>
      <c r="AD28" s="286"/>
      <c r="AE28" s="286"/>
      <c r="AF28" s="34"/>
      <c r="AG28" s="34"/>
      <c r="AH28" s="34"/>
      <c r="AI28" s="34"/>
      <c r="AJ28" s="34"/>
      <c r="AK28" s="286" t="s">
        <v>37</v>
      </c>
      <c r="AL28" s="286"/>
      <c r="AM28" s="286"/>
      <c r="AN28" s="286"/>
      <c r="AO28" s="286"/>
      <c r="AP28" s="34"/>
      <c r="AQ28" s="34"/>
      <c r="AR28" s="37"/>
      <c r="BE28" s="260"/>
    </row>
    <row r="29" spans="2:71" s="2" customFormat="1" ht="14.45" customHeight="1">
      <c r="B29" s="38"/>
      <c r="C29" s="39"/>
      <c r="D29" s="28" t="s">
        <v>38</v>
      </c>
      <c r="E29" s="39"/>
      <c r="F29" s="28" t="s">
        <v>39</v>
      </c>
      <c r="G29" s="39"/>
      <c r="H29" s="39"/>
      <c r="I29" s="39"/>
      <c r="J29" s="39"/>
      <c r="K29" s="39"/>
      <c r="L29" s="287">
        <v>0.21</v>
      </c>
      <c r="M29" s="258"/>
      <c r="N29" s="258"/>
      <c r="O29" s="258"/>
      <c r="P29" s="258"/>
      <c r="Q29" s="39"/>
      <c r="R29" s="39"/>
      <c r="S29" s="39"/>
      <c r="T29" s="39"/>
      <c r="U29" s="39"/>
      <c r="V29" s="39"/>
      <c r="W29" s="257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39"/>
      <c r="AG29" s="39"/>
      <c r="AH29" s="39"/>
      <c r="AI29" s="39"/>
      <c r="AJ29" s="39"/>
      <c r="AK29" s="257">
        <f>ROUND(AV94, 2)</f>
        <v>0</v>
      </c>
      <c r="AL29" s="258"/>
      <c r="AM29" s="258"/>
      <c r="AN29" s="258"/>
      <c r="AO29" s="258"/>
      <c r="AP29" s="39"/>
      <c r="AQ29" s="39"/>
      <c r="AR29" s="40"/>
      <c r="BE29" s="261"/>
    </row>
    <row r="30" spans="2:71" s="2" customFormat="1" ht="14.45" customHeight="1">
      <c r="B30" s="38"/>
      <c r="C30" s="39"/>
      <c r="D30" s="39"/>
      <c r="E30" s="39"/>
      <c r="F30" s="28" t="s">
        <v>40</v>
      </c>
      <c r="G30" s="39"/>
      <c r="H30" s="39"/>
      <c r="I30" s="39"/>
      <c r="J30" s="39"/>
      <c r="K30" s="39"/>
      <c r="L30" s="287">
        <v>0.15</v>
      </c>
      <c r="M30" s="258"/>
      <c r="N30" s="258"/>
      <c r="O30" s="258"/>
      <c r="P30" s="258"/>
      <c r="Q30" s="39"/>
      <c r="R30" s="39"/>
      <c r="S30" s="39"/>
      <c r="T30" s="39"/>
      <c r="U30" s="39"/>
      <c r="V30" s="39"/>
      <c r="W30" s="257">
        <f>ROUND(BA94,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39"/>
      <c r="AG30" s="39"/>
      <c r="AH30" s="39"/>
      <c r="AI30" s="39"/>
      <c r="AJ30" s="39"/>
      <c r="AK30" s="257">
        <f>ROUND(AW94, 2)</f>
        <v>0</v>
      </c>
      <c r="AL30" s="258"/>
      <c r="AM30" s="258"/>
      <c r="AN30" s="258"/>
      <c r="AO30" s="258"/>
      <c r="AP30" s="39"/>
      <c r="AQ30" s="39"/>
      <c r="AR30" s="40"/>
      <c r="BE30" s="261"/>
    </row>
    <row r="31" spans="2:71" s="2" customFormat="1" ht="14.45" hidden="1" customHeight="1">
      <c r="B31" s="38"/>
      <c r="C31" s="39"/>
      <c r="D31" s="39"/>
      <c r="E31" s="39"/>
      <c r="F31" s="28" t="s">
        <v>41</v>
      </c>
      <c r="G31" s="39"/>
      <c r="H31" s="39"/>
      <c r="I31" s="39"/>
      <c r="J31" s="39"/>
      <c r="K31" s="39"/>
      <c r="L31" s="287">
        <v>0.21</v>
      </c>
      <c r="M31" s="258"/>
      <c r="N31" s="258"/>
      <c r="O31" s="258"/>
      <c r="P31" s="258"/>
      <c r="Q31" s="39"/>
      <c r="R31" s="39"/>
      <c r="S31" s="39"/>
      <c r="T31" s="39"/>
      <c r="U31" s="39"/>
      <c r="V31" s="39"/>
      <c r="W31" s="257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39"/>
      <c r="AG31" s="39"/>
      <c r="AH31" s="39"/>
      <c r="AI31" s="39"/>
      <c r="AJ31" s="39"/>
      <c r="AK31" s="257">
        <v>0</v>
      </c>
      <c r="AL31" s="258"/>
      <c r="AM31" s="258"/>
      <c r="AN31" s="258"/>
      <c r="AO31" s="258"/>
      <c r="AP31" s="39"/>
      <c r="AQ31" s="39"/>
      <c r="AR31" s="40"/>
      <c r="BE31" s="261"/>
    </row>
    <row r="32" spans="2:71" s="2" customFormat="1" ht="14.45" hidden="1" customHeight="1">
      <c r="B32" s="38"/>
      <c r="C32" s="39"/>
      <c r="D32" s="39"/>
      <c r="E32" s="39"/>
      <c r="F32" s="28" t="s">
        <v>42</v>
      </c>
      <c r="G32" s="39"/>
      <c r="H32" s="39"/>
      <c r="I32" s="39"/>
      <c r="J32" s="39"/>
      <c r="K32" s="39"/>
      <c r="L32" s="287">
        <v>0.15</v>
      </c>
      <c r="M32" s="258"/>
      <c r="N32" s="258"/>
      <c r="O32" s="258"/>
      <c r="P32" s="258"/>
      <c r="Q32" s="39"/>
      <c r="R32" s="39"/>
      <c r="S32" s="39"/>
      <c r="T32" s="39"/>
      <c r="U32" s="39"/>
      <c r="V32" s="39"/>
      <c r="W32" s="257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39"/>
      <c r="AG32" s="39"/>
      <c r="AH32" s="39"/>
      <c r="AI32" s="39"/>
      <c r="AJ32" s="39"/>
      <c r="AK32" s="257">
        <v>0</v>
      </c>
      <c r="AL32" s="258"/>
      <c r="AM32" s="258"/>
      <c r="AN32" s="258"/>
      <c r="AO32" s="258"/>
      <c r="AP32" s="39"/>
      <c r="AQ32" s="39"/>
      <c r="AR32" s="40"/>
      <c r="BE32" s="261"/>
    </row>
    <row r="33" spans="2:57" s="2" customFormat="1" ht="14.45" hidden="1" customHeight="1">
      <c r="B33" s="38"/>
      <c r="C33" s="39"/>
      <c r="D33" s="39"/>
      <c r="E33" s="39"/>
      <c r="F33" s="28" t="s">
        <v>43</v>
      </c>
      <c r="G33" s="39"/>
      <c r="H33" s="39"/>
      <c r="I33" s="39"/>
      <c r="J33" s="39"/>
      <c r="K33" s="39"/>
      <c r="L33" s="287">
        <v>0</v>
      </c>
      <c r="M33" s="258"/>
      <c r="N33" s="258"/>
      <c r="O33" s="258"/>
      <c r="P33" s="258"/>
      <c r="Q33" s="39"/>
      <c r="R33" s="39"/>
      <c r="S33" s="39"/>
      <c r="T33" s="39"/>
      <c r="U33" s="39"/>
      <c r="V33" s="39"/>
      <c r="W33" s="257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39"/>
      <c r="AG33" s="39"/>
      <c r="AH33" s="39"/>
      <c r="AI33" s="39"/>
      <c r="AJ33" s="39"/>
      <c r="AK33" s="257">
        <v>0</v>
      </c>
      <c r="AL33" s="258"/>
      <c r="AM33" s="258"/>
      <c r="AN33" s="258"/>
      <c r="AO33" s="258"/>
      <c r="AP33" s="39"/>
      <c r="AQ33" s="39"/>
      <c r="AR33" s="40"/>
      <c r="BE33" s="261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60"/>
    </row>
    <row r="35" spans="2:57" s="1" customFormat="1" ht="25.9" customHeight="1">
      <c r="B35" s="33"/>
      <c r="C35" s="41"/>
      <c r="D35" s="42" t="s">
        <v>44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45</v>
      </c>
      <c r="U35" s="43"/>
      <c r="V35" s="43"/>
      <c r="W35" s="43"/>
      <c r="X35" s="264" t="s">
        <v>46</v>
      </c>
      <c r="Y35" s="265"/>
      <c r="Z35" s="265"/>
      <c r="AA35" s="265"/>
      <c r="AB35" s="265"/>
      <c r="AC35" s="43"/>
      <c r="AD35" s="43"/>
      <c r="AE35" s="43"/>
      <c r="AF35" s="43"/>
      <c r="AG35" s="43"/>
      <c r="AH35" s="43"/>
      <c r="AI35" s="43"/>
      <c r="AJ35" s="43"/>
      <c r="AK35" s="266">
        <f>SUM(AK26:AK33)</f>
        <v>0</v>
      </c>
      <c r="AL35" s="265"/>
      <c r="AM35" s="265"/>
      <c r="AN35" s="265"/>
      <c r="AO35" s="267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14.4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</row>
    <row r="38" spans="2:57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2:57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2:57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2:57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2:57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2:57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2:57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2:57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2:57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2:57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2:57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2:44" s="1" customFormat="1" ht="14.45" customHeight="1">
      <c r="B49" s="33"/>
      <c r="C49" s="3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P49" s="34"/>
      <c r="AQ49" s="34"/>
      <c r="AR49" s="37"/>
    </row>
    <row r="50" spans="2:44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2:44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2:44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2:44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2:44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2:44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2:44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2:44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2:44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2:44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2:44" s="1" customFormat="1" ht="12.75">
      <c r="B60" s="33"/>
      <c r="C60" s="34"/>
      <c r="D60" s="47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7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7" t="s">
        <v>49</v>
      </c>
      <c r="AI60" s="36"/>
      <c r="AJ60" s="36"/>
      <c r="AK60" s="36"/>
      <c r="AL60" s="36"/>
      <c r="AM60" s="47" t="s">
        <v>50</v>
      </c>
      <c r="AN60" s="36"/>
      <c r="AO60" s="36"/>
      <c r="AP60" s="34"/>
      <c r="AQ60" s="34"/>
      <c r="AR60" s="37"/>
    </row>
    <row r="61" spans="2:44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2:44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2:44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2:44" s="1" customFormat="1" ht="12.75">
      <c r="B64" s="33"/>
      <c r="C64" s="34"/>
      <c r="D64" s="45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52</v>
      </c>
      <c r="AI64" s="46"/>
      <c r="AJ64" s="46"/>
      <c r="AK64" s="46"/>
      <c r="AL64" s="46"/>
      <c r="AM64" s="46"/>
      <c r="AN64" s="46"/>
      <c r="AO64" s="46"/>
      <c r="AP64" s="34"/>
      <c r="AQ64" s="34"/>
      <c r="AR64" s="37"/>
    </row>
    <row r="65" spans="2:44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2:44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2:44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2:44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2:44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2:44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2:44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2:44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2:44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2:44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2:44" s="1" customFormat="1" ht="12.75">
      <c r="B75" s="33"/>
      <c r="C75" s="34"/>
      <c r="D75" s="47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7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 t="s">
        <v>49</v>
      </c>
      <c r="AI75" s="36"/>
      <c r="AJ75" s="36"/>
      <c r="AK75" s="36"/>
      <c r="AL75" s="36"/>
      <c r="AM75" s="47" t="s">
        <v>50</v>
      </c>
      <c r="AN75" s="36"/>
      <c r="AO75" s="36"/>
      <c r="AP75" s="34"/>
      <c r="AQ75" s="34"/>
      <c r="AR75" s="37"/>
    </row>
    <row r="76" spans="2:44" s="1" customFormat="1" ht="11.25"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</row>
    <row r="77" spans="2:44" s="1" customFormat="1" ht="6.9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7"/>
    </row>
    <row r="81" spans="1:91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7"/>
    </row>
    <row r="82" spans="1:91" s="1" customFormat="1" ht="24.95" customHeight="1">
      <c r="B82" s="33"/>
      <c r="C82" s="22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</row>
    <row r="83" spans="1:91" s="1" customFormat="1" ht="6.95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</row>
    <row r="84" spans="1:91" s="3" customFormat="1" ht="12" customHeight="1">
      <c r="B84" s="52"/>
      <c r="C84" s="28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19-25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4" customFormat="1" ht="36.950000000000003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277" t="str">
        <f>K6</f>
        <v>III/22920 Kounov - most ev. č. 22920-2</v>
      </c>
      <c r="M85" s="278"/>
      <c r="N85" s="278"/>
      <c r="O85" s="278"/>
      <c r="P85" s="278"/>
      <c r="Q85" s="278"/>
      <c r="R85" s="278"/>
      <c r="S85" s="278"/>
      <c r="T85" s="278"/>
      <c r="U85" s="278"/>
      <c r="V85" s="278"/>
      <c r="W85" s="278"/>
      <c r="X85" s="278"/>
      <c r="Y85" s="278"/>
      <c r="Z85" s="278"/>
      <c r="AA85" s="278"/>
      <c r="AB85" s="278"/>
      <c r="AC85" s="278"/>
      <c r="AD85" s="278"/>
      <c r="AE85" s="278"/>
      <c r="AF85" s="278"/>
      <c r="AG85" s="278"/>
      <c r="AH85" s="278"/>
      <c r="AI85" s="278"/>
      <c r="AJ85" s="278"/>
      <c r="AK85" s="278"/>
      <c r="AL85" s="278"/>
      <c r="AM85" s="278"/>
      <c r="AN85" s="278"/>
      <c r="AO85" s="278"/>
      <c r="AP85" s="57"/>
      <c r="AQ85" s="57"/>
      <c r="AR85" s="58"/>
    </row>
    <row r="86" spans="1:91" s="1" customFormat="1" ht="6.9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</row>
    <row r="87" spans="1:91" s="1" customFormat="1" ht="12" customHeight="1">
      <c r="B87" s="33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59" t="str">
        <f>IF(K8="","",K8)</f>
        <v>Kounov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279">
        <f>IF(AN8= "","",AN8)</f>
        <v>43655</v>
      </c>
      <c r="AN87" s="279"/>
      <c r="AO87" s="34"/>
      <c r="AP87" s="34"/>
      <c r="AQ87" s="34"/>
      <c r="AR87" s="37"/>
    </row>
    <row r="88" spans="1:91" s="1" customFormat="1" ht="6.95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</row>
    <row r="89" spans="1:91" s="1" customFormat="1" ht="15.2" customHeight="1">
      <c r="B89" s="33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53" t="str">
        <f>IF(E11= "","",E11)</f>
        <v>Krajská správa a údržba silnic středočeského kraje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28</v>
      </c>
      <c r="AJ89" s="34"/>
      <c r="AK89" s="34"/>
      <c r="AL89" s="34"/>
      <c r="AM89" s="275" t="str">
        <f>IF(E17="","",E17)</f>
        <v>Ingutis, spol. s r.o.</v>
      </c>
      <c r="AN89" s="276"/>
      <c r="AO89" s="276"/>
      <c r="AP89" s="276"/>
      <c r="AQ89" s="34"/>
      <c r="AR89" s="37"/>
      <c r="AS89" s="269" t="s">
        <v>54</v>
      </c>
      <c r="AT89" s="270"/>
      <c r="AU89" s="61"/>
      <c r="AV89" s="61"/>
      <c r="AW89" s="61"/>
      <c r="AX89" s="61"/>
      <c r="AY89" s="61"/>
      <c r="AZ89" s="61"/>
      <c r="BA89" s="61"/>
      <c r="BB89" s="61"/>
      <c r="BC89" s="61"/>
      <c r="BD89" s="62"/>
    </row>
    <row r="90" spans="1:91" s="1" customFormat="1" ht="15.2" customHeight="1">
      <c r="B90" s="33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53">
        <f>IF(E14= "Vyplň údaj","",E14)</f>
        <v>0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275" t="str">
        <f>IF(E20="","",E20)</f>
        <v xml:space="preserve"> </v>
      </c>
      <c r="AN90" s="276"/>
      <c r="AO90" s="276"/>
      <c r="AP90" s="276"/>
      <c r="AQ90" s="34"/>
      <c r="AR90" s="37"/>
      <c r="AS90" s="271"/>
      <c r="AT90" s="272"/>
      <c r="AU90" s="63"/>
      <c r="AV90" s="63"/>
      <c r="AW90" s="63"/>
      <c r="AX90" s="63"/>
      <c r="AY90" s="63"/>
      <c r="AZ90" s="63"/>
      <c r="BA90" s="63"/>
      <c r="BB90" s="63"/>
      <c r="BC90" s="63"/>
      <c r="BD90" s="64"/>
    </row>
    <row r="91" spans="1:91" s="1" customFormat="1" ht="10.9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73"/>
      <c r="AT91" s="274"/>
      <c r="AU91" s="65"/>
      <c r="AV91" s="65"/>
      <c r="AW91" s="65"/>
      <c r="AX91" s="65"/>
      <c r="AY91" s="65"/>
      <c r="AZ91" s="65"/>
      <c r="BA91" s="65"/>
      <c r="BB91" s="65"/>
      <c r="BC91" s="65"/>
      <c r="BD91" s="66"/>
    </row>
    <row r="92" spans="1:91" s="1" customFormat="1" ht="29.25" customHeight="1">
      <c r="B92" s="33"/>
      <c r="C92" s="296" t="s">
        <v>55</v>
      </c>
      <c r="D92" s="289"/>
      <c r="E92" s="289"/>
      <c r="F92" s="289"/>
      <c r="G92" s="289"/>
      <c r="H92" s="67"/>
      <c r="I92" s="288" t="s">
        <v>56</v>
      </c>
      <c r="J92" s="289"/>
      <c r="K92" s="289"/>
      <c r="L92" s="289"/>
      <c r="M92" s="289"/>
      <c r="N92" s="289"/>
      <c r="O92" s="289"/>
      <c r="P92" s="289"/>
      <c r="Q92" s="289"/>
      <c r="R92" s="289"/>
      <c r="S92" s="289"/>
      <c r="T92" s="289"/>
      <c r="U92" s="289"/>
      <c r="V92" s="289"/>
      <c r="W92" s="289"/>
      <c r="X92" s="289"/>
      <c r="Y92" s="289"/>
      <c r="Z92" s="289"/>
      <c r="AA92" s="289"/>
      <c r="AB92" s="289"/>
      <c r="AC92" s="289"/>
      <c r="AD92" s="289"/>
      <c r="AE92" s="289"/>
      <c r="AF92" s="289"/>
      <c r="AG92" s="291" t="s">
        <v>57</v>
      </c>
      <c r="AH92" s="289"/>
      <c r="AI92" s="289"/>
      <c r="AJ92" s="289"/>
      <c r="AK92" s="289"/>
      <c r="AL92" s="289"/>
      <c r="AM92" s="289"/>
      <c r="AN92" s="288" t="s">
        <v>58</v>
      </c>
      <c r="AO92" s="289"/>
      <c r="AP92" s="290"/>
      <c r="AQ92" s="68" t="s">
        <v>59</v>
      </c>
      <c r="AR92" s="37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</row>
    <row r="93" spans="1:91" s="1" customFormat="1" ht="10.9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</row>
    <row r="94" spans="1:91" s="5" customFormat="1" ht="32.450000000000003" customHeight="1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94">
        <f>ROUND(SUM(AG95:AG98),2)</f>
        <v>0</v>
      </c>
      <c r="AH94" s="294"/>
      <c r="AI94" s="294"/>
      <c r="AJ94" s="294"/>
      <c r="AK94" s="294"/>
      <c r="AL94" s="294"/>
      <c r="AM94" s="294"/>
      <c r="AN94" s="295">
        <f>SUM(AG94,AT94)</f>
        <v>0</v>
      </c>
      <c r="AO94" s="295"/>
      <c r="AP94" s="295"/>
      <c r="AQ94" s="79" t="s">
        <v>1</v>
      </c>
      <c r="AR94" s="80"/>
      <c r="AS94" s="81">
        <f>ROUND(SUM(AS95:AS98),2)</f>
        <v>0</v>
      </c>
      <c r="AT94" s="82">
        <f>ROUND(SUM(AV94:AW94),2)</f>
        <v>0</v>
      </c>
      <c r="AU94" s="83">
        <f>ROUND(SUM(AU95:AU98),5)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ROUND(SUM(AZ95:AZ98),2)</f>
        <v>0</v>
      </c>
      <c r="BA94" s="82">
        <f>ROUND(SUM(BA95:BA98),2)</f>
        <v>0</v>
      </c>
      <c r="BB94" s="82">
        <f>ROUND(SUM(BB95:BB98),2)</f>
        <v>0</v>
      </c>
      <c r="BC94" s="82">
        <f>ROUND(SUM(BC95:BC98),2)</f>
        <v>0</v>
      </c>
      <c r="BD94" s="84">
        <f>ROUND(SUM(BD95:BD98),2)</f>
        <v>0</v>
      </c>
      <c r="BS94" s="85" t="s">
        <v>73</v>
      </c>
      <c r="BT94" s="85" t="s">
        <v>74</v>
      </c>
      <c r="BU94" s="86" t="s">
        <v>75</v>
      </c>
      <c r="BV94" s="85" t="s">
        <v>76</v>
      </c>
      <c r="BW94" s="85" t="s">
        <v>5</v>
      </c>
      <c r="BX94" s="85" t="s">
        <v>77</v>
      </c>
      <c r="CL94" s="85" t="s">
        <v>1</v>
      </c>
    </row>
    <row r="95" spans="1:91" s="6" customFormat="1" ht="27" customHeight="1">
      <c r="A95" s="87" t="s">
        <v>78</v>
      </c>
      <c r="B95" s="88"/>
      <c r="C95" s="89"/>
      <c r="D95" s="297" t="s">
        <v>79</v>
      </c>
      <c r="E95" s="297"/>
      <c r="F95" s="297"/>
      <c r="G95" s="297"/>
      <c r="H95" s="297"/>
      <c r="I95" s="90"/>
      <c r="J95" s="297" t="s">
        <v>80</v>
      </c>
      <c r="K95" s="297"/>
      <c r="L95" s="297"/>
      <c r="M95" s="297"/>
      <c r="N95" s="297"/>
      <c r="O95" s="297"/>
      <c r="P95" s="297"/>
      <c r="Q95" s="297"/>
      <c r="R95" s="297"/>
      <c r="S95" s="297"/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  <c r="AF95" s="297"/>
      <c r="AG95" s="292">
        <f>'SO 201 - Most přes Kounov...'!J30</f>
        <v>0</v>
      </c>
      <c r="AH95" s="293"/>
      <c r="AI95" s="293"/>
      <c r="AJ95" s="293"/>
      <c r="AK95" s="293"/>
      <c r="AL95" s="293"/>
      <c r="AM95" s="293"/>
      <c r="AN95" s="292">
        <f>SUM(AG95,AT95)</f>
        <v>0</v>
      </c>
      <c r="AO95" s="293"/>
      <c r="AP95" s="293"/>
      <c r="AQ95" s="91" t="s">
        <v>81</v>
      </c>
      <c r="AR95" s="92"/>
      <c r="AS95" s="93">
        <v>0</v>
      </c>
      <c r="AT95" s="94">
        <f>ROUND(SUM(AV95:AW95),2)</f>
        <v>0</v>
      </c>
      <c r="AU95" s="95">
        <f>'SO 201 - Most přes Kounov...'!P126</f>
        <v>0</v>
      </c>
      <c r="AV95" s="94">
        <f>'SO 201 - Most přes Kounov...'!J33</f>
        <v>0</v>
      </c>
      <c r="AW95" s="94">
        <f>'SO 201 - Most přes Kounov...'!J34</f>
        <v>0</v>
      </c>
      <c r="AX95" s="94">
        <f>'SO 201 - Most přes Kounov...'!J35</f>
        <v>0</v>
      </c>
      <c r="AY95" s="94">
        <f>'SO 201 - Most přes Kounov...'!J36</f>
        <v>0</v>
      </c>
      <c r="AZ95" s="94">
        <f>'SO 201 - Most přes Kounov...'!F33</f>
        <v>0</v>
      </c>
      <c r="BA95" s="94">
        <f>'SO 201 - Most přes Kounov...'!F34</f>
        <v>0</v>
      </c>
      <c r="BB95" s="94">
        <f>'SO 201 - Most přes Kounov...'!F35</f>
        <v>0</v>
      </c>
      <c r="BC95" s="94">
        <f>'SO 201 - Most přes Kounov...'!F36</f>
        <v>0</v>
      </c>
      <c r="BD95" s="96">
        <f>'SO 201 - Most přes Kounov...'!F37</f>
        <v>0</v>
      </c>
      <c r="BT95" s="97" t="s">
        <v>82</v>
      </c>
      <c r="BV95" s="97" t="s">
        <v>76</v>
      </c>
      <c r="BW95" s="97" t="s">
        <v>83</v>
      </c>
      <c r="BX95" s="97" t="s">
        <v>5</v>
      </c>
      <c r="CL95" s="97" t="s">
        <v>1</v>
      </c>
      <c r="CM95" s="97" t="s">
        <v>84</v>
      </c>
    </row>
    <row r="96" spans="1:91" s="6" customFormat="1" ht="16.5" customHeight="1">
      <c r="A96" s="87" t="s">
        <v>78</v>
      </c>
      <c r="B96" s="88"/>
      <c r="C96" s="89"/>
      <c r="D96" s="297" t="s">
        <v>85</v>
      </c>
      <c r="E96" s="297"/>
      <c r="F96" s="297"/>
      <c r="G96" s="297"/>
      <c r="H96" s="297"/>
      <c r="I96" s="90"/>
      <c r="J96" s="297" t="s">
        <v>86</v>
      </c>
      <c r="K96" s="297"/>
      <c r="L96" s="297"/>
      <c r="M96" s="297"/>
      <c r="N96" s="297"/>
      <c r="O96" s="297"/>
      <c r="P96" s="297"/>
      <c r="Q96" s="297"/>
      <c r="R96" s="297"/>
      <c r="S96" s="297"/>
      <c r="T96" s="297"/>
      <c r="U96" s="297"/>
      <c r="V96" s="297"/>
      <c r="W96" s="297"/>
      <c r="X96" s="297"/>
      <c r="Y96" s="297"/>
      <c r="Z96" s="297"/>
      <c r="AA96" s="297"/>
      <c r="AB96" s="297"/>
      <c r="AC96" s="297"/>
      <c r="AD96" s="297"/>
      <c r="AE96" s="297"/>
      <c r="AF96" s="297"/>
      <c r="AG96" s="292">
        <f>'SO 301 - Přeložka dešťové...'!J30</f>
        <v>0</v>
      </c>
      <c r="AH96" s="293"/>
      <c r="AI96" s="293"/>
      <c r="AJ96" s="293"/>
      <c r="AK96" s="293"/>
      <c r="AL96" s="293"/>
      <c r="AM96" s="293"/>
      <c r="AN96" s="292">
        <f>SUM(AG96,AT96)</f>
        <v>0</v>
      </c>
      <c r="AO96" s="293"/>
      <c r="AP96" s="293"/>
      <c r="AQ96" s="91" t="s">
        <v>81</v>
      </c>
      <c r="AR96" s="92"/>
      <c r="AS96" s="93">
        <v>0</v>
      </c>
      <c r="AT96" s="94">
        <f>ROUND(SUM(AV96:AW96),2)</f>
        <v>0</v>
      </c>
      <c r="AU96" s="95">
        <f>'SO 301 - Přeložka dešťové...'!P121</f>
        <v>0</v>
      </c>
      <c r="AV96" s="94">
        <f>'SO 301 - Přeložka dešťové...'!J33</f>
        <v>0</v>
      </c>
      <c r="AW96" s="94">
        <f>'SO 301 - Přeložka dešťové...'!J34</f>
        <v>0</v>
      </c>
      <c r="AX96" s="94">
        <f>'SO 301 - Přeložka dešťové...'!J35</f>
        <v>0</v>
      </c>
      <c r="AY96" s="94">
        <f>'SO 301 - Přeložka dešťové...'!J36</f>
        <v>0</v>
      </c>
      <c r="AZ96" s="94">
        <f>'SO 301 - Přeložka dešťové...'!F33</f>
        <v>0</v>
      </c>
      <c r="BA96" s="94">
        <f>'SO 301 - Přeložka dešťové...'!F34</f>
        <v>0</v>
      </c>
      <c r="BB96" s="94">
        <f>'SO 301 - Přeložka dešťové...'!F35</f>
        <v>0</v>
      </c>
      <c r="BC96" s="94">
        <f>'SO 301 - Přeložka dešťové...'!F36</f>
        <v>0</v>
      </c>
      <c r="BD96" s="96">
        <f>'SO 301 - Přeložka dešťové...'!F37</f>
        <v>0</v>
      </c>
      <c r="BT96" s="97" t="s">
        <v>82</v>
      </c>
      <c r="BV96" s="97" t="s">
        <v>76</v>
      </c>
      <c r="BW96" s="97" t="s">
        <v>87</v>
      </c>
      <c r="BX96" s="97" t="s">
        <v>5</v>
      </c>
      <c r="CL96" s="97" t="s">
        <v>1</v>
      </c>
      <c r="CM96" s="97" t="s">
        <v>84</v>
      </c>
    </row>
    <row r="97" spans="1:91" s="6" customFormat="1" ht="16.5" customHeight="1">
      <c r="A97" s="87" t="s">
        <v>78</v>
      </c>
      <c r="B97" s="88"/>
      <c r="C97" s="89"/>
      <c r="D97" s="297" t="s">
        <v>88</v>
      </c>
      <c r="E97" s="297"/>
      <c r="F97" s="297"/>
      <c r="G97" s="297"/>
      <c r="H97" s="297"/>
      <c r="I97" s="90"/>
      <c r="J97" s="297" t="s">
        <v>89</v>
      </c>
      <c r="K97" s="297"/>
      <c r="L97" s="297"/>
      <c r="M97" s="297"/>
      <c r="N97" s="297"/>
      <c r="O97" s="297"/>
      <c r="P97" s="297"/>
      <c r="Q97" s="297"/>
      <c r="R97" s="297"/>
      <c r="S97" s="297"/>
      <c r="T97" s="297"/>
      <c r="U97" s="297"/>
      <c r="V97" s="297"/>
      <c r="W97" s="297"/>
      <c r="X97" s="297"/>
      <c r="Y97" s="297"/>
      <c r="Z97" s="297"/>
      <c r="AA97" s="297"/>
      <c r="AB97" s="297"/>
      <c r="AC97" s="297"/>
      <c r="AD97" s="297"/>
      <c r="AE97" s="297"/>
      <c r="AF97" s="297"/>
      <c r="AG97" s="292">
        <f>'SO 901 - Dopravně-inženýr...'!J30</f>
        <v>0</v>
      </c>
      <c r="AH97" s="293"/>
      <c r="AI97" s="293"/>
      <c r="AJ97" s="293"/>
      <c r="AK97" s="293"/>
      <c r="AL97" s="293"/>
      <c r="AM97" s="293"/>
      <c r="AN97" s="292">
        <f>SUM(AG97,AT97)</f>
        <v>0</v>
      </c>
      <c r="AO97" s="293"/>
      <c r="AP97" s="293"/>
      <c r="AQ97" s="91" t="s">
        <v>81</v>
      </c>
      <c r="AR97" s="92"/>
      <c r="AS97" s="93">
        <v>0</v>
      </c>
      <c r="AT97" s="94">
        <f>ROUND(SUM(AV97:AW97),2)</f>
        <v>0</v>
      </c>
      <c r="AU97" s="95">
        <f>'SO 901 - Dopravně-inženýr...'!P118</f>
        <v>0</v>
      </c>
      <c r="AV97" s="94">
        <f>'SO 901 - Dopravně-inženýr...'!J33</f>
        <v>0</v>
      </c>
      <c r="AW97" s="94">
        <f>'SO 901 - Dopravně-inženýr...'!J34</f>
        <v>0</v>
      </c>
      <c r="AX97" s="94">
        <f>'SO 901 - Dopravně-inženýr...'!J35</f>
        <v>0</v>
      </c>
      <c r="AY97" s="94">
        <f>'SO 901 - Dopravně-inženýr...'!J36</f>
        <v>0</v>
      </c>
      <c r="AZ97" s="94">
        <f>'SO 901 - Dopravně-inženýr...'!F33</f>
        <v>0</v>
      </c>
      <c r="BA97" s="94">
        <f>'SO 901 - Dopravně-inženýr...'!F34</f>
        <v>0</v>
      </c>
      <c r="BB97" s="94">
        <f>'SO 901 - Dopravně-inženýr...'!F35</f>
        <v>0</v>
      </c>
      <c r="BC97" s="94">
        <f>'SO 901 - Dopravně-inženýr...'!F36</f>
        <v>0</v>
      </c>
      <c r="BD97" s="96">
        <f>'SO 901 - Dopravně-inženýr...'!F37</f>
        <v>0</v>
      </c>
      <c r="BT97" s="97" t="s">
        <v>82</v>
      </c>
      <c r="BV97" s="97" t="s">
        <v>76</v>
      </c>
      <c r="BW97" s="97" t="s">
        <v>90</v>
      </c>
      <c r="BX97" s="97" t="s">
        <v>5</v>
      </c>
      <c r="CL97" s="97" t="s">
        <v>1</v>
      </c>
      <c r="CM97" s="97" t="s">
        <v>84</v>
      </c>
    </row>
    <row r="98" spans="1:91" s="6" customFormat="1" ht="16.5" customHeight="1">
      <c r="A98" s="87" t="s">
        <v>78</v>
      </c>
      <c r="B98" s="88"/>
      <c r="C98" s="89"/>
      <c r="D98" s="297" t="s">
        <v>91</v>
      </c>
      <c r="E98" s="297"/>
      <c r="F98" s="297"/>
      <c r="G98" s="297"/>
      <c r="H98" s="297"/>
      <c r="I98" s="90"/>
      <c r="J98" s="297" t="s">
        <v>92</v>
      </c>
      <c r="K98" s="297"/>
      <c r="L98" s="297"/>
      <c r="M98" s="297"/>
      <c r="N98" s="297"/>
      <c r="O98" s="297"/>
      <c r="P98" s="297"/>
      <c r="Q98" s="297"/>
      <c r="R98" s="297"/>
      <c r="S98" s="297"/>
      <c r="T98" s="297"/>
      <c r="U98" s="297"/>
      <c r="V98" s="297"/>
      <c r="W98" s="297"/>
      <c r="X98" s="297"/>
      <c r="Y98" s="297"/>
      <c r="Z98" s="297"/>
      <c r="AA98" s="297"/>
      <c r="AB98" s="297"/>
      <c r="AC98" s="297"/>
      <c r="AD98" s="297"/>
      <c r="AE98" s="297"/>
      <c r="AF98" s="297"/>
      <c r="AG98" s="292">
        <f>'VON - Vedlejší a ostatní ...'!J30</f>
        <v>0</v>
      </c>
      <c r="AH98" s="293"/>
      <c r="AI98" s="293"/>
      <c r="AJ98" s="293"/>
      <c r="AK98" s="293"/>
      <c r="AL98" s="293"/>
      <c r="AM98" s="293"/>
      <c r="AN98" s="292">
        <f>SUM(AG98,AT98)</f>
        <v>0</v>
      </c>
      <c r="AO98" s="293"/>
      <c r="AP98" s="293"/>
      <c r="AQ98" s="91" t="s">
        <v>81</v>
      </c>
      <c r="AR98" s="92"/>
      <c r="AS98" s="98">
        <v>0</v>
      </c>
      <c r="AT98" s="99">
        <f>ROUND(SUM(AV98:AW98),2)</f>
        <v>0</v>
      </c>
      <c r="AU98" s="100">
        <f>'VON - Vedlejší a ostatní ...'!P117</f>
        <v>0</v>
      </c>
      <c r="AV98" s="99">
        <f>'VON - Vedlejší a ostatní ...'!J33</f>
        <v>0</v>
      </c>
      <c r="AW98" s="99">
        <f>'VON - Vedlejší a ostatní ...'!J34</f>
        <v>0</v>
      </c>
      <c r="AX98" s="99">
        <f>'VON - Vedlejší a ostatní ...'!J35</f>
        <v>0</v>
      </c>
      <c r="AY98" s="99">
        <f>'VON - Vedlejší a ostatní ...'!J36</f>
        <v>0</v>
      </c>
      <c r="AZ98" s="99">
        <f>'VON - Vedlejší a ostatní ...'!F33</f>
        <v>0</v>
      </c>
      <c r="BA98" s="99">
        <f>'VON - Vedlejší a ostatní ...'!F34</f>
        <v>0</v>
      </c>
      <c r="BB98" s="99">
        <f>'VON - Vedlejší a ostatní ...'!F35</f>
        <v>0</v>
      </c>
      <c r="BC98" s="99">
        <f>'VON - Vedlejší a ostatní ...'!F36</f>
        <v>0</v>
      </c>
      <c r="BD98" s="101">
        <f>'VON - Vedlejší a ostatní ...'!F37</f>
        <v>0</v>
      </c>
      <c r="BT98" s="97" t="s">
        <v>82</v>
      </c>
      <c r="BV98" s="97" t="s">
        <v>76</v>
      </c>
      <c r="BW98" s="97" t="s">
        <v>93</v>
      </c>
      <c r="BX98" s="97" t="s">
        <v>5</v>
      </c>
      <c r="CL98" s="97" t="s">
        <v>1</v>
      </c>
      <c r="CM98" s="97" t="s">
        <v>84</v>
      </c>
    </row>
    <row r="99" spans="1:91" s="1" customFormat="1" ht="30" customHeigh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7"/>
    </row>
    <row r="100" spans="1:91" s="1" customFormat="1" ht="6.95" customHeight="1"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37"/>
    </row>
  </sheetData>
  <sheetProtection algorithmName="SHA-512" hashValue="WeNXMdiahsziSYynvM4O3phh1p92GZHcFdE1i1RQJipKleorQwrXcjv2H47oBW1LpvAycuDUoTDKl8Gg+9Sdxg==" saltValue="KWaO7ERBLvfXHDHyk6RV6NR0OxP12OEbdoO9j38LA9GIic2aOhLCKeV8zproNrKvVh+kb5DqXYGaN8M6so434Q==" spinCount="100000" sheet="1" objects="1" scenarios="1" formatColumns="0" formatRows="0"/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201 - Most přes Kounov...'!C2" display="/" xr:uid="{00000000-0004-0000-0000-000000000000}"/>
    <hyperlink ref="A96" location="'SO 301 - Přeložka dešťové...'!C2" display="/" xr:uid="{00000000-0004-0000-0000-000001000000}"/>
    <hyperlink ref="A97" location="'SO 901 - Dopravně-inženýr...'!C2" display="/" xr:uid="{00000000-0004-0000-0000-000002000000}"/>
    <hyperlink ref="A98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14"/>
  <sheetViews>
    <sheetView showGridLines="0" workbookViewId="0">
      <selection activeCell="G17" sqref="G1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2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83</v>
      </c>
      <c r="AZ2" s="103" t="s">
        <v>94</v>
      </c>
      <c r="BA2" s="103" t="s">
        <v>94</v>
      </c>
      <c r="BB2" s="103" t="s">
        <v>1</v>
      </c>
      <c r="BC2" s="103" t="s">
        <v>95</v>
      </c>
      <c r="BD2" s="103" t="s">
        <v>84</v>
      </c>
    </row>
    <row r="3" spans="2:5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9"/>
      <c r="AT3" s="16" t="s">
        <v>84</v>
      </c>
      <c r="AZ3" s="103" t="s">
        <v>96</v>
      </c>
      <c r="BA3" s="103" t="s">
        <v>96</v>
      </c>
      <c r="BB3" s="103" t="s">
        <v>1</v>
      </c>
      <c r="BC3" s="103" t="s">
        <v>97</v>
      </c>
      <c r="BD3" s="103" t="s">
        <v>84</v>
      </c>
    </row>
    <row r="4" spans="2:56" ht="24.95" customHeight="1">
      <c r="B4" s="19"/>
      <c r="D4" s="107" t="s">
        <v>98</v>
      </c>
      <c r="L4" s="19"/>
      <c r="M4" s="108" t="s">
        <v>10</v>
      </c>
      <c r="AT4" s="16" t="s">
        <v>4</v>
      </c>
      <c r="AZ4" s="103" t="s">
        <v>99</v>
      </c>
      <c r="BA4" s="103" t="s">
        <v>99</v>
      </c>
      <c r="BB4" s="103" t="s">
        <v>1</v>
      </c>
      <c r="BC4" s="103" t="s">
        <v>100</v>
      </c>
      <c r="BD4" s="103" t="s">
        <v>84</v>
      </c>
    </row>
    <row r="5" spans="2:56" ht="6.95" customHeight="1">
      <c r="B5" s="19"/>
      <c r="L5" s="19"/>
      <c r="AZ5" s="103" t="s">
        <v>101</v>
      </c>
      <c r="BA5" s="103" t="s">
        <v>101</v>
      </c>
      <c r="BB5" s="103" t="s">
        <v>1</v>
      </c>
      <c r="BC5" s="103" t="s">
        <v>102</v>
      </c>
      <c r="BD5" s="103" t="s">
        <v>84</v>
      </c>
    </row>
    <row r="6" spans="2:56" ht="12" customHeight="1">
      <c r="B6" s="19"/>
      <c r="D6" s="109" t="s">
        <v>16</v>
      </c>
      <c r="L6" s="19"/>
      <c r="AZ6" s="103" t="s">
        <v>103</v>
      </c>
      <c r="BA6" s="103" t="s">
        <v>103</v>
      </c>
      <c r="BB6" s="103" t="s">
        <v>1</v>
      </c>
      <c r="BC6" s="103" t="s">
        <v>104</v>
      </c>
      <c r="BD6" s="103" t="s">
        <v>84</v>
      </c>
    </row>
    <row r="7" spans="2:56" ht="16.5" customHeight="1">
      <c r="B7" s="19"/>
      <c r="E7" s="298" t="str">
        <f>'Rekapitulace stavby'!K6</f>
        <v>III/22920 Kounov - most ev. č. 22920-2</v>
      </c>
      <c r="F7" s="299"/>
      <c r="G7" s="299"/>
      <c r="H7" s="299"/>
      <c r="L7" s="19"/>
      <c r="AZ7" s="103" t="s">
        <v>105</v>
      </c>
      <c r="BA7" s="103" t="s">
        <v>105</v>
      </c>
      <c r="BB7" s="103" t="s">
        <v>1</v>
      </c>
      <c r="BC7" s="103" t="s">
        <v>106</v>
      </c>
      <c r="BD7" s="103" t="s">
        <v>84</v>
      </c>
    </row>
    <row r="8" spans="2:56" s="1" customFormat="1" ht="12" customHeight="1">
      <c r="B8" s="37"/>
      <c r="D8" s="109" t="s">
        <v>107</v>
      </c>
      <c r="I8" s="110"/>
      <c r="L8" s="37"/>
      <c r="AZ8" s="103" t="s">
        <v>108</v>
      </c>
      <c r="BA8" s="103" t="s">
        <v>108</v>
      </c>
      <c r="BB8" s="103" t="s">
        <v>1</v>
      </c>
      <c r="BC8" s="103" t="s">
        <v>109</v>
      </c>
      <c r="BD8" s="103" t="s">
        <v>84</v>
      </c>
    </row>
    <row r="9" spans="2:56" s="1" customFormat="1" ht="36.950000000000003" customHeight="1">
      <c r="B9" s="37"/>
      <c r="E9" s="300" t="s">
        <v>110</v>
      </c>
      <c r="F9" s="301"/>
      <c r="G9" s="301"/>
      <c r="H9" s="301"/>
      <c r="I9" s="110"/>
      <c r="L9" s="37"/>
      <c r="AZ9" s="103" t="s">
        <v>111</v>
      </c>
      <c r="BA9" s="103" t="s">
        <v>111</v>
      </c>
      <c r="BB9" s="103" t="s">
        <v>1</v>
      </c>
      <c r="BC9" s="103" t="s">
        <v>112</v>
      </c>
      <c r="BD9" s="103" t="s">
        <v>84</v>
      </c>
    </row>
    <row r="10" spans="2:56" s="1" customFormat="1" ht="11.25">
      <c r="B10" s="37"/>
      <c r="I10" s="110"/>
      <c r="L10" s="37"/>
      <c r="AZ10" s="103" t="s">
        <v>113</v>
      </c>
      <c r="BA10" s="103" t="s">
        <v>113</v>
      </c>
      <c r="BB10" s="103" t="s">
        <v>1</v>
      </c>
      <c r="BC10" s="103" t="s">
        <v>114</v>
      </c>
      <c r="BD10" s="103" t="s">
        <v>84</v>
      </c>
    </row>
    <row r="11" spans="2:56" s="1" customFormat="1" ht="12" customHeight="1">
      <c r="B11" s="37"/>
      <c r="D11" s="109" t="s">
        <v>18</v>
      </c>
      <c r="F11" s="111" t="s">
        <v>1</v>
      </c>
      <c r="I11" s="112" t="s">
        <v>19</v>
      </c>
      <c r="J11" s="111" t="s">
        <v>1</v>
      </c>
      <c r="L11" s="37"/>
      <c r="AZ11" s="103" t="s">
        <v>115</v>
      </c>
      <c r="BA11" s="103" t="s">
        <v>115</v>
      </c>
      <c r="BB11" s="103" t="s">
        <v>1</v>
      </c>
      <c r="BC11" s="103" t="s">
        <v>116</v>
      </c>
      <c r="BD11" s="103" t="s">
        <v>84</v>
      </c>
    </row>
    <row r="12" spans="2:56" s="1" customFormat="1" ht="12" customHeight="1">
      <c r="B12" s="37"/>
      <c r="D12" s="109" t="s">
        <v>20</v>
      </c>
      <c r="F12" s="111" t="s">
        <v>32</v>
      </c>
      <c r="I12" s="112" t="s">
        <v>22</v>
      </c>
      <c r="J12" s="113">
        <f>'Rekapitulace stavby'!AN8</f>
        <v>43655</v>
      </c>
      <c r="L12" s="37"/>
      <c r="AZ12" s="103" t="s">
        <v>117</v>
      </c>
      <c r="BA12" s="103" t="s">
        <v>117</v>
      </c>
      <c r="BB12" s="103" t="s">
        <v>1</v>
      </c>
      <c r="BC12" s="103" t="s">
        <v>118</v>
      </c>
      <c r="BD12" s="103" t="s">
        <v>84</v>
      </c>
    </row>
    <row r="13" spans="2:56" s="1" customFormat="1" ht="10.9" customHeight="1">
      <c r="B13" s="37"/>
      <c r="I13" s="110"/>
      <c r="L13" s="37"/>
      <c r="AZ13" s="103" t="s">
        <v>119</v>
      </c>
      <c r="BA13" s="103" t="s">
        <v>119</v>
      </c>
      <c r="BB13" s="103" t="s">
        <v>1</v>
      </c>
      <c r="BC13" s="103" t="s">
        <v>120</v>
      </c>
      <c r="BD13" s="103" t="s">
        <v>84</v>
      </c>
    </row>
    <row r="14" spans="2:56" s="1" customFormat="1" ht="12" customHeight="1">
      <c r="B14" s="37"/>
      <c r="D14" s="109" t="s">
        <v>23</v>
      </c>
      <c r="I14" s="112" t="s">
        <v>24</v>
      </c>
      <c r="J14" s="111" t="str">
        <f>IF('Rekapitulace stavby'!AN10="","",'Rekapitulace stavby'!AN10)</f>
        <v/>
      </c>
      <c r="L14" s="37"/>
      <c r="AZ14" s="103" t="s">
        <v>121</v>
      </c>
      <c r="BA14" s="103" t="s">
        <v>121</v>
      </c>
      <c r="BB14" s="103" t="s">
        <v>1</v>
      </c>
      <c r="BC14" s="103" t="s">
        <v>122</v>
      </c>
      <c r="BD14" s="103" t="s">
        <v>84</v>
      </c>
    </row>
    <row r="15" spans="2:56" s="1" customFormat="1" ht="18" customHeight="1">
      <c r="B15" s="37"/>
      <c r="E15" s="111" t="str">
        <f>IF('Rekapitulace stavby'!E11="","",'Rekapitulace stavby'!E11)</f>
        <v>Krajská správa a údržba silnic středočeského kraje</v>
      </c>
      <c r="I15" s="112" t="s">
        <v>26</v>
      </c>
      <c r="J15" s="111" t="str">
        <f>IF('Rekapitulace stavby'!AN11="","",'Rekapitulace stavby'!AN11)</f>
        <v/>
      </c>
      <c r="L15" s="37"/>
      <c r="AZ15" s="103" t="s">
        <v>123</v>
      </c>
      <c r="BA15" s="103" t="s">
        <v>123</v>
      </c>
      <c r="BB15" s="103" t="s">
        <v>1</v>
      </c>
      <c r="BC15" s="103" t="s">
        <v>124</v>
      </c>
      <c r="BD15" s="103" t="s">
        <v>84</v>
      </c>
    </row>
    <row r="16" spans="2:56" s="1" customFormat="1" ht="6.95" customHeight="1">
      <c r="B16" s="37"/>
      <c r="I16" s="110"/>
      <c r="L16" s="37"/>
      <c r="AZ16" s="103" t="s">
        <v>125</v>
      </c>
      <c r="BA16" s="103" t="s">
        <v>125</v>
      </c>
      <c r="BB16" s="103" t="s">
        <v>1</v>
      </c>
      <c r="BC16" s="103" t="s">
        <v>126</v>
      </c>
      <c r="BD16" s="103" t="s">
        <v>84</v>
      </c>
    </row>
    <row r="17" spans="2:56" s="1" customFormat="1" ht="12" customHeight="1">
      <c r="B17" s="37"/>
      <c r="D17" s="109" t="s">
        <v>27</v>
      </c>
      <c r="I17" s="112" t="s">
        <v>24</v>
      </c>
      <c r="J17" s="30"/>
      <c r="L17" s="37"/>
      <c r="AZ17" s="103" t="s">
        <v>127</v>
      </c>
      <c r="BA17" s="103" t="s">
        <v>127</v>
      </c>
      <c r="BB17" s="103" t="s">
        <v>1</v>
      </c>
      <c r="BC17" s="103" t="s">
        <v>128</v>
      </c>
      <c r="BD17" s="103" t="s">
        <v>84</v>
      </c>
    </row>
    <row r="18" spans="2:56" s="1" customFormat="1" ht="18" customHeight="1">
      <c r="B18" s="37"/>
      <c r="E18" s="302"/>
      <c r="F18" s="303"/>
      <c r="G18" s="303"/>
      <c r="H18" s="303"/>
      <c r="I18" s="112" t="s">
        <v>26</v>
      </c>
      <c r="J18" s="29"/>
      <c r="L18" s="37"/>
      <c r="AZ18" s="103" t="s">
        <v>129</v>
      </c>
      <c r="BA18" s="103" t="s">
        <v>129</v>
      </c>
      <c r="BB18" s="103" t="s">
        <v>1</v>
      </c>
      <c r="BC18" s="103" t="s">
        <v>130</v>
      </c>
      <c r="BD18" s="103" t="s">
        <v>84</v>
      </c>
    </row>
    <row r="19" spans="2:56" s="1" customFormat="1" ht="6.95" customHeight="1">
      <c r="B19" s="37"/>
      <c r="I19" s="110"/>
      <c r="L19" s="37"/>
      <c r="AZ19" s="103" t="s">
        <v>131</v>
      </c>
      <c r="BA19" s="103" t="s">
        <v>131</v>
      </c>
      <c r="BB19" s="103" t="s">
        <v>1</v>
      </c>
      <c r="BC19" s="103" t="s">
        <v>122</v>
      </c>
      <c r="BD19" s="103" t="s">
        <v>84</v>
      </c>
    </row>
    <row r="20" spans="2:56" s="1" customFormat="1" ht="12" customHeight="1">
      <c r="B20" s="37"/>
      <c r="D20" s="109" t="s">
        <v>28</v>
      </c>
      <c r="I20" s="112" t="s">
        <v>24</v>
      </c>
      <c r="J20" s="111" t="str">
        <f>IF('Rekapitulace stavby'!AN16="","",'Rekapitulace stavby'!AN16)</f>
        <v/>
      </c>
      <c r="L20" s="37"/>
      <c r="AZ20" s="103" t="s">
        <v>132</v>
      </c>
      <c r="BA20" s="103" t="s">
        <v>132</v>
      </c>
      <c r="BB20" s="103" t="s">
        <v>1</v>
      </c>
      <c r="BC20" s="103" t="s">
        <v>124</v>
      </c>
      <c r="BD20" s="103" t="s">
        <v>84</v>
      </c>
    </row>
    <row r="21" spans="2:56" s="1" customFormat="1" ht="18" customHeight="1">
      <c r="B21" s="37"/>
      <c r="E21" s="111" t="str">
        <f>IF('Rekapitulace stavby'!E17="","",'Rekapitulace stavby'!E17)</f>
        <v>Ingutis, spol. s r.o.</v>
      </c>
      <c r="I21" s="112" t="s">
        <v>26</v>
      </c>
      <c r="J21" s="111" t="str">
        <f>IF('Rekapitulace stavby'!AN17="","",'Rekapitulace stavby'!AN17)</f>
        <v/>
      </c>
      <c r="L21" s="37"/>
      <c r="AZ21" s="103" t="s">
        <v>133</v>
      </c>
      <c r="BA21" s="103" t="s">
        <v>133</v>
      </c>
      <c r="BB21" s="103" t="s">
        <v>1</v>
      </c>
      <c r="BC21" s="103" t="s">
        <v>126</v>
      </c>
      <c r="BD21" s="103" t="s">
        <v>84</v>
      </c>
    </row>
    <row r="22" spans="2:56" s="1" customFormat="1" ht="6.95" customHeight="1">
      <c r="B22" s="37"/>
      <c r="I22" s="110"/>
      <c r="L22" s="37"/>
      <c r="AZ22" s="103" t="s">
        <v>134</v>
      </c>
      <c r="BA22" s="103" t="s">
        <v>134</v>
      </c>
      <c r="BB22" s="103" t="s">
        <v>1</v>
      </c>
      <c r="BC22" s="103" t="s">
        <v>128</v>
      </c>
      <c r="BD22" s="103" t="s">
        <v>84</v>
      </c>
    </row>
    <row r="23" spans="2:56" s="1" customFormat="1" ht="12" customHeight="1">
      <c r="B23" s="37"/>
      <c r="D23" s="109" t="s">
        <v>31</v>
      </c>
      <c r="I23" s="112" t="s">
        <v>24</v>
      </c>
      <c r="J23" s="111" t="str">
        <f>IF('Rekapitulace stavby'!AN19="","",'Rekapitulace stavby'!AN19)</f>
        <v/>
      </c>
      <c r="L23" s="37"/>
      <c r="AZ23" s="103" t="s">
        <v>135</v>
      </c>
      <c r="BA23" s="103" t="s">
        <v>135</v>
      </c>
      <c r="BB23" s="103" t="s">
        <v>1</v>
      </c>
      <c r="BC23" s="103" t="s">
        <v>130</v>
      </c>
      <c r="BD23" s="103" t="s">
        <v>84</v>
      </c>
    </row>
    <row r="24" spans="2:56" s="1" customFormat="1" ht="18" customHeight="1">
      <c r="B24" s="37"/>
      <c r="E24" s="111" t="str">
        <f>IF('Rekapitulace stavby'!E20="","",'Rekapitulace stavby'!E20)</f>
        <v xml:space="preserve"> </v>
      </c>
      <c r="I24" s="112" t="s">
        <v>26</v>
      </c>
      <c r="J24" s="111" t="str">
        <f>IF('Rekapitulace stavby'!AN20="","",'Rekapitulace stavby'!AN20)</f>
        <v/>
      </c>
      <c r="L24" s="37"/>
      <c r="AZ24" s="103" t="s">
        <v>136</v>
      </c>
      <c r="BA24" s="103" t="s">
        <v>136</v>
      </c>
      <c r="BB24" s="103" t="s">
        <v>1</v>
      </c>
      <c r="BC24" s="103" t="s">
        <v>137</v>
      </c>
      <c r="BD24" s="103" t="s">
        <v>84</v>
      </c>
    </row>
    <row r="25" spans="2:56" s="1" customFormat="1" ht="6.95" customHeight="1">
      <c r="B25" s="37"/>
      <c r="I25" s="110"/>
      <c r="L25" s="37"/>
      <c r="AZ25" s="103" t="s">
        <v>138</v>
      </c>
      <c r="BA25" s="103" t="s">
        <v>138</v>
      </c>
      <c r="BB25" s="103" t="s">
        <v>1</v>
      </c>
      <c r="BC25" s="103" t="s">
        <v>139</v>
      </c>
      <c r="BD25" s="103" t="s">
        <v>84</v>
      </c>
    </row>
    <row r="26" spans="2:56" s="1" customFormat="1" ht="12" customHeight="1">
      <c r="B26" s="37"/>
      <c r="D26" s="109" t="s">
        <v>33</v>
      </c>
      <c r="I26" s="110"/>
      <c r="L26" s="37"/>
      <c r="AZ26" s="103" t="s">
        <v>140</v>
      </c>
      <c r="BA26" s="103" t="s">
        <v>140</v>
      </c>
      <c r="BB26" s="103" t="s">
        <v>1</v>
      </c>
      <c r="BC26" s="103" t="s">
        <v>141</v>
      </c>
      <c r="BD26" s="103" t="s">
        <v>84</v>
      </c>
    </row>
    <row r="27" spans="2:56" s="7" customFormat="1" ht="16.5" customHeight="1">
      <c r="B27" s="114"/>
      <c r="E27" s="304" t="s">
        <v>1</v>
      </c>
      <c r="F27" s="304"/>
      <c r="G27" s="304"/>
      <c r="H27" s="304"/>
      <c r="I27" s="115"/>
      <c r="L27" s="114"/>
      <c r="AZ27" s="116" t="s">
        <v>142</v>
      </c>
      <c r="BA27" s="116" t="s">
        <v>142</v>
      </c>
      <c r="BB27" s="116" t="s">
        <v>1</v>
      </c>
      <c r="BC27" s="116" t="s">
        <v>143</v>
      </c>
      <c r="BD27" s="116" t="s">
        <v>84</v>
      </c>
    </row>
    <row r="28" spans="2:56" s="1" customFormat="1" ht="6.95" customHeight="1">
      <c r="B28" s="37"/>
      <c r="I28" s="110"/>
      <c r="L28" s="37"/>
      <c r="AZ28" s="103" t="s">
        <v>144</v>
      </c>
      <c r="BA28" s="103" t="s">
        <v>144</v>
      </c>
      <c r="BB28" s="103" t="s">
        <v>1</v>
      </c>
      <c r="BC28" s="103" t="s">
        <v>145</v>
      </c>
      <c r="BD28" s="103" t="s">
        <v>84</v>
      </c>
    </row>
    <row r="29" spans="2:56" s="1" customFormat="1" ht="6.95" customHeight="1">
      <c r="B29" s="37"/>
      <c r="D29" s="61"/>
      <c r="E29" s="61"/>
      <c r="F29" s="61"/>
      <c r="G29" s="61"/>
      <c r="H29" s="61"/>
      <c r="I29" s="117"/>
      <c r="J29" s="61"/>
      <c r="K29" s="61"/>
      <c r="L29" s="37"/>
      <c r="AZ29" s="103" t="s">
        <v>146</v>
      </c>
      <c r="BA29" s="103" t="s">
        <v>146</v>
      </c>
      <c r="BB29" s="103" t="s">
        <v>1</v>
      </c>
      <c r="BC29" s="103" t="s">
        <v>147</v>
      </c>
      <c r="BD29" s="103" t="s">
        <v>84</v>
      </c>
    </row>
    <row r="30" spans="2:56" s="1" customFormat="1" ht="25.35" customHeight="1">
      <c r="B30" s="37"/>
      <c r="D30" s="118" t="s">
        <v>34</v>
      </c>
      <c r="I30" s="110"/>
      <c r="J30" s="119">
        <f>ROUND(J126, 2)</f>
        <v>0</v>
      </c>
      <c r="L30" s="37"/>
      <c r="AZ30" s="103" t="s">
        <v>148</v>
      </c>
      <c r="BA30" s="103" t="s">
        <v>148</v>
      </c>
      <c r="BB30" s="103" t="s">
        <v>1</v>
      </c>
      <c r="BC30" s="103" t="s">
        <v>149</v>
      </c>
      <c r="BD30" s="103" t="s">
        <v>84</v>
      </c>
    </row>
    <row r="31" spans="2:56" s="1" customFormat="1" ht="6.95" customHeight="1">
      <c r="B31" s="37"/>
      <c r="D31" s="61"/>
      <c r="E31" s="61"/>
      <c r="F31" s="61"/>
      <c r="G31" s="61"/>
      <c r="H31" s="61"/>
      <c r="I31" s="117"/>
      <c r="J31" s="61"/>
      <c r="K31" s="61"/>
      <c r="L31" s="37"/>
      <c r="AZ31" s="103" t="s">
        <v>150</v>
      </c>
      <c r="BA31" s="103" t="s">
        <v>150</v>
      </c>
      <c r="BB31" s="103" t="s">
        <v>1</v>
      </c>
      <c r="BC31" s="103" t="s">
        <v>151</v>
      </c>
      <c r="BD31" s="103" t="s">
        <v>84</v>
      </c>
    </row>
    <row r="32" spans="2:56" s="1" customFormat="1" ht="14.45" customHeight="1">
      <c r="B32" s="37"/>
      <c r="F32" s="120" t="s">
        <v>36</v>
      </c>
      <c r="I32" s="121" t="s">
        <v>35</v>
      </c>
      <c r="J32" s="120" t="s">
        <v>37</v>
      </c>
      <c r="L32" s="37"/>
      <c r="AZ32" s="103" t="s">
        <v>152</v>
      </c>
      <c r="BA32" s="103" t="s">
        <v>152</v>
      </c>
      <c r="BB32" s="103" t="s">
        <v>1</v>
      </c>
      <c r="BC32" s="103" t="s">
        <v>149</v>
      </c>
      <c r="BD32" s="103" t="s">
        <v>84</v>
      </c>
    </row>
    <row r="33" spans="2:56" s="1" customFormat="1" ht="14.45" customHeight="1">
      <c r="B33" s="37"/>
      <c r="D33" s="122" t="s">
        <v>38</v>
      </c>
      <c r="E33" s="109" t="s">
        <v>39</v>
      </c>
      <c r="F33" s="123">
        <f>ROUND((SUM(BE126:BE413)),  2)</f>
        <v>0</v>
      </c>
      <c r="I33" s="124">
        <v>0.21</v>
      </c>
      <c r="J33" s="123">
        <f>ROUND(((SUM(BE126:BE413))*I33),  2)</f>
        <v>0</v>
      </c>
      <c r="L33" s="37"/>
      <c r="AZ33" s="103" t="s">
        <v>153</v>
      </c>
      <c r="BA33" s="103" t="s">
        <v>153</v>
      </c>
      <c r="BB33" s="103" t="s">
        <v>1</v>
      </c>
      <c r="BC33" s="103" t="s">
        <v>151</v>
      </c>
      <c r="BD33" s="103" t="s">
        <v>84</v>
      </c>
    </row>
    <row r="34" spans="2:56" s="1" customFormat="1" ht="14.45" customHeight="1">
      <c r="B34" s="37"/>
      <c r="E34" s="109" t="s">
        <v>40</v>
      </c>
      <c r="F34" s="123">
        <f>ROUND((SUM(BF126:BF413)),  2)</f>
        <v>0</v>
      </c>
      <c r="I34" s="124">
        <v>0.15</v>
      </c>
      <c r="J34" s="123">
        <f>ROUND(((SUM(BF126:BF413))*I34),  2)</f>
        <v>0</v>
      </c>
      <c r="L34" s="37"/>
      <c r="AZ34" s="103" t="s">
        <v>154</v>
      </c>
      <c r="BA34" s="103" t="s">
        <v>154</v>
      </c>
      <c r="BB34" s="103" t="s">
        <v>1</v>
      </c>
      <c r="BC34" s="103" t="s">
        <v>149</v>
      </c>
      <c r="BD34" s="103" t="s">
        <v>84</v>
      </c>
    </row>
    <row r="35" spans="2:56" s="1" customFormat="1" ht="14.45" hidden="1" customHeight="1">
      <c r="B35" s="37"/>
      <c r="E35" s="109" t="s">
        <v>41</v>
      </c>
      <c r="F35" s="123">
        <f>ROUND((SUM(BG126:BG413)),  2)</f>
        <v>0</v>
      </c>
      <c r="I35" s="124">
        <v>0.21</v>
      </c>
      <c r="J35" s="123">
        <f>0</f>
        <v>0</v>
      </c>
      <c r="L35" s="37"/>
      <c r="AZ35" s="103" t="s">
        <v>155</v>
      </c>
      <c r="BA35" s="103" t="s">
        <v>155</v>
      </c>
      <c r="BB35" s="103" t="s">
        <v>1</v>
      </c>
      <c r="BC35" s="103" t="s">
        <v>151</v>
      </c>
      <c r="BD35" s="103" t="s">
        <v>84</v>
      </c>
    </row>
    <row r="36" spans="2:56" s="1" customFormat="1" ht="14.45" hidden="1" customHeight="1">
      <c r="B36" s="37"/>
      <c r="E36" s="109" t="s">
        <v>42</v>
      </c>
      <c r="F36" s="123">
        <f>ROUND((SUM(BH126:BH413)),  2)</f>
        <v>0</v>
      </c>
      <c r="I36" s="124">
        <v>0.15</v>
      </c>
      <c r="J36" s="123">
        <f>0</f>
        <v>0</v>
      </c>
      <c r="L36" s="37"/>
      <c r="AZ36" s="103" t="s">
        <v>156</v>
      </c>
      <c r="BA36" s="103" t="s">
        <v>156</v>
      </c>
      <c r="BB36" s="103" t="s">
        <v>1</v>
      </c>
      <c r="BC36" s="103" t="s">
        <v>151</v>
      </c>
      <c r="BD36" s="103" t="s">
        <v>84</v>
      </c>
    </row>
    <row r="37" spans="2:56" s="1" customFormat="1" ht="14.45" hidden="1" customHeight="1">
      <c r="B37" s="37"/>
      <c r="E37" s="109" t="s">
        <v>43</v>
      </c>
      <c r="F37" s="123">
        <f>ROUND((SUM(BI126:BI413)),  2)</f>
        <v>0</v>
      </c>
      <c r="I37" s="124">
        <v>0</v>
      </c>
      <c r="J37" s="123">
        <f>0</f>
        <v>0</v>
      </c>
      <c r="L37" s="37"/>
      <c r="AZ37" s="103" t="s">
        <v>157</v>
      </c>
      <c r="BA37" s="103" t="s">
        <v>157</v>
      </c>
      <c r="BB37" s="103" t="s">
        <v>1</v>
      </c>
      <c r="BC37" s="103" t="s">
        <v>151</v>
      </c>
      <c r="BD37" s="103" t="s">
        <v>84</v>
      </c>
    </row>
    <row r="38" spans="2:56" s="1" customFormat="1" ht="6.95" customHeight="1">
      <c r="B38" s="37"/>
      <c r="I38" s="110"/>
      <c r="L38" s="37"/>
      <c r="AZ38" s="103" t="s">
        <v>158</v>
      </c>
      <c r="BA38" s="103" t="s">
        <v>158</v>
      </c>
      <c r="BB38" s="103" t="s">
        <v>1</v>
      </c>
      <c r="BC38" s="103" t="s">
        <v>159</v>
      </c>
      <c r="BD38" s="103" t="s">
        <v>84</v>
      </c>
    </row>
    <row r="39" spans="2:56" s="1" customFormat="1" ht="25.35" customHeight="1">
      <c r="B39" s="37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30"/>
      <c r="J39" s="131">
        <f>SUM(J30:J37)</f>
        <v>0</v>
      </c>
      <c r="K39" s="132"/>
      <c r="L39" s="37"/>
      <c r="AZ39" s="103" t="s">
        <v>160</v>
      </c>
      <c r="BA39" s="103" t="s">
        <v>160</v>
      </c>
      <c r="BB39" s="103" t="s">
        <v>1</v>
      </c>
      <c r="BC39" s="103" t="s">
        <v>151</v>
      </c>
      <c r="BD39" s="103" t="s">
        <v>84</v>
      </c>
    </row>
    <row r="40" spans="2:56" s="1" customFormat="1" ht="14.45" customHeight="1">
      <c r="B40" s="37"/>
      <c r="I40" s="110"/>
      <c r="L40" s="37"/>
      <c r="AZ40" s="103" t="s">
        <v>161</v>
      </c>
      <c r="BA40" s="103" t="s">
        <v>161</v>
      </c>
      <c r="BB40" s="103" t="s">
        <v>1</v>
      </c>
      <c r="BC40" s="103" t="s">
        <v>151</v>
      </c>
      <c r="BD40" s="103" t="s">
        <v>84</v>
      </c>
    </row>
    <row r="41" spans="2:56" ht="14.45" customHeight="1">
      <c r="B41" s="19"/>
      <c r="L41" s="19"/>
      <c r="AZ41" s="103" t="s">
        <v>162</v>
      </c>
      <c r="BA41" s="103" t="s">
        <v>162</v>
      </c>
      <c r="BB41" s="103" t="s">
        <v>1</v>
      </c>
      <c r="BC41" s="103" t="s">
        <v>163</v>
      </c>
      <c r="BD41" s="103" t="s">
        <v>84</v>
      </c>
    </row>
    <row r="42" spans="2:56" ht="14.45" customHeight="1">
      <c r="B42" s="19"/>
      <c r="L42" s="19"/>
      <c r="AZ42" s="103" t="s">
        <v>164</v>
      </c>
      <c r="BA42" s="103" t="s">
        <v>164</v>
      </c>
      <c r="BB42" s="103" t="s">
        <v>1</v>
      </c>
      <c r="BC42" s="103" t="s">
        <v>165</v>
      </c>
      <c r="BD42" s="103" t="s">
        <v>84</v>
      </c>
    </row>
    <row r="43" spans="2:56" ht="14.45" customHeight="1">
      <c r="B43" s="19"/>
      <c r="L43" s="19"/>
      <c r="AZ43" s="103" t="s">
        <v>166</v>
      </c>
      <c r="BA43" s="103" t="s">
        <v>166</v>
      </c>
      <c r="BB43" s="103" t="s">
        <v>1</v>
      </c>
      <c r="BC43" s="103" t="s">
        <v>167</v>
      </c>
      <c r="BD43" s="103" t="s">
        <v>84</v>
      </c>
    </row>
    <row r="44" spans="2:56" ht="14.45" customHeight="1">
      <c r="B44" s="19"/>
      <c r="L44" s="19"/>
      <c r="AZ44" s="103" t="s">
        <v>168</v>
      </c>
      <c r="BA44" s="103" t="s">
        <v>168</v>
      </c>
      <c r="BB44" s="103" t="s">
        <v>1</v>
      </c>
      <c r="BC44" s="103" t="s">
        <v>169</v>
      </c>
      <c r="BD44" s="103" t="s">
        <v>84</v>
      </c>
    </row>
    <row r="45" spans="2:56" ht="14.45" customHeight="1">
      <c r="B45" s="19"/>
      <c r="L45" s="19"/>
      <c r="AZ45" s="103" t="s">
        <v>170</v>
      </c>
      <c r="BA45" s="103" t="s">
        <v>170</v>
      </c>
      <c r="BB45" s="103" t="s">
        <v>1</v>
      </c>
      <c r="BC45" s="103" t="s">
        <v>171</v>
      </c>
      <c r="BD45" s="103" t="s">
        <v>84</v>
      </c>
    </row>
    <row r="46" spans="2:56" ht="14.45" customHeight="1">
      <c r="B46" s="19"/>
      <c r="L46" s="19"/>
      <c r="AZ46" s="103" t="s">
        <v>172</v>
      </c>
      <c r="BA46" s="103" t="s">
        <v>172</v>
      </c>
      <c r="BB46" s="103" t="s">
        <v>1</v>
      </c>
      <c r="BC46" s="103" t="s">
        <v>173</v>
      </c>
      <c r="BD46" s="103" t="s">
        <v>84</v>
      </c>
    </row>
    <row r="47" spans="2:56" ht="14.45" customHeight="1">
      <c r="B47" s="19"/>
      <c r="L47" s="19"/>
      <c r="AZ47" s="103" t="s">
        <v>174</v>
      </c>
      <c r="BA47" s="103" t="s">
        <v>174</v>
      </c>
      <c r="BB47" s="103" t="s">
        <v>1</v>
      </c>
      <c r="BC47" s="103" t="s">
        <v>175</v>
      </c>
      <c r="BD47" s="103" t="s">
        <v>84</v>
      </c>
    </row>
    <row r="48" spans="2:56" ht="14.45" customHeight="1">
      <c r="B48" s="19"/>
      <c r="L48" s="19"/>
      <c r="AZ48" s="103" t="s">
        <v>176</v>
      </c>
      <c r="BA48" s="103" t="s">
        <v>176</v>
      </c>
      <c r="BB48" s="103" t="s">
        <v>1</v>
      </c>
      <c r="BC48" s="103" t="s">
        <v>177</v>
      </c>
      <c r="BD48" s="103" t="s">
        <v>84</v>
      </c>
    </row>
    <row r="49" spans="2:56" ht="14.45" customHeight="1">
      <c r="B49" s="19"/>
      <c r="L49" s="19"/>
      <c r="AZ49" s="103" t="s">
        <v>178</v>
      </c>
      <c r="BA49" s="103" t="s">
        <v>178</v>
      </c>
      <c r="BB49" s="103" t="s">
        <v>1</v>
      </c>
      <c r="BC49" s="103" t="s">
        <v>173</v>
      </c>
      <c r="BD49" s="103" t="s">
        <v>84</v>
      </c>
    </row>
    <row r="50" spans="2:56" s="1" customFormat="1" ht="14.45" customHeight="1">
      <c r="B50" s="37"/>
      <c r="D50" s="133" t="s">
        <v>47</v>
      </c>
      <c r="E50" s="134"/>
      <c r="F50" s="134"/>
      <c r="G50" s="133" t="s">
        <v>48</v>
      </c>
      <c r="H50" s="134"/>
      <c r="I50" s="135"/>
      <c r="J50" s="134"/>
      <c r="K50" s="134"/>
      <c r="L50" s="37"/>
      <c r="AZ50" s="103" t="s">
        <v>179</v>
      </c>
      <c r="BA50" s="103" t="s">
        <v>179</v>
      </c>
      <c r="BB50" s="103" t="s">
        <v>1</v>
      </c>
      <c r="BC50" s="103" t="s">
        <v>180</v>
      </c>
      <c r="BD50" s="103" t="s">
        <v>84</v>
      </c>
    </row>
    <row r="51" spans="2:56" ht="11.25">
      <c r="B51" s="19"/>
      <c r="L51" s="19"/>
      <c r="AZ51" s="103" t="s">
        <v>181</v>
      </c>
      <c r="BA51" s="103" t="s">
        <v>181</v>
      </c>
      <c r="BB51" s="103" t="s">
        <v>1</v>
      </c>
      <c r="BC51" s="103" t="s">
        <v>182</v>
      </c>
      <c r="BD51" s="103" t="s">
        <v>84</v>
      </c>
    </row>
    <row r="52" spans="2:56" ht="11.25">
      <c r="B52" s="19"/>
      <c r="L52" s="19"/>
    </row>
    <row r="53" spans="2:56" ht="11.25">
      <c r="B53" s="19"/>
      <c r="L53" s="19"/>
    </row>
    <row r="54" spans="2:56" ht="11.25">
      <c r="B54" s="19"/>
      <c r="L54" s="19"/>
    </row>
    <row r="55" spans="2:56" ht="11.25">
      <c r="B55" s="19"/>
      <c r="L55" s="19"/>
    </row>
    <row r="56" spans="2:56" ht="11.25">
      <c r="B56" s="19"/>
      <c r="L56" s="19"/>
    </row>
    <row r="57" spans="2:56" ht="11.25">
      <c r="B57" s="19"/>
      <c r="L57" s="19"/>
    </row>
    <row r="58" spans="2:56" ht="11.25">
      <c r="B58" s="19"/>
      <c r="L58" s="19"/>
    </row>
    <row r="59" spans="2:56" ht="11.25">
      <c r="B59" s="19"/>
      <c r="L59" s="19"/>
    </row>
    <row r="60" spans="2:56" ht="11.25">
      <c r="B60" s="19"/>
      <c r="L60" s="19"/>
    </row>
    <row r="61" spans="2:56" s="1" customFormat="1" ht="12.75">
      <c r="B61" s="37"/>
      <c r="D61" s="136" t="s">
        <v>49</v>
      </c>
      <c r="E61" s="137"/>
      <c r="F61" s="138" t="s">
        <v>50</v>
      </c>
      <c r="G61" s="136" t="s">
        <v>49</v>
      </c>
      <c r="H61" s="137"/>
      <c r="I61" s="139"/>
      <c r="J61" s="140" t="s">
        <v>50</v>
      </c>
      <c r="K61" s="137"/>
      <c r="L61" s="37"/>
    </row>
    <row r="62" spans="2:56" ht="11.25">
      <c r="B62" s="19"/>
      <c r="L62" s="19"/>
    </row>
    <row r="63" spans="2:56" ht="11.25">
      <c r="B63" s="19"/>
      <c r="L63" s="19"/>
    </row>
    <row r="64" spans="2:56" ht="11.25">
      <c r="B64" s="19"/>
      <c r="L64" s="19"/>
    </row>
    <row r="65" spans="2:12" s="1" customFormat="1" ht="12.75">
      <c r="B65" s="37"/>
      <c r="D65" s="133" t="s">
        <v>51</v>
      </c>
      <c r="E65" s="134"/>
      <c r="F65" s="134"/>
      <c r="G65" s="133" t="s">
        <v>52</v>
      </c>
      <c r="H65" s="134"/>
      <c r="I65" s="135"/>
      <c r="J65" s="134"/>
      <c r="K65" s="134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36" t="s">
        <v>49</v>
      </c>
      <c r="E76" s="137"/>
      <c r="F76" s="138" t="s">
        <v>50</v>
      </c>
      <c r="G76" s="136" t="s">
        <v>49</v>
      </c>
      <c r="H76" s="137"/>
      <c r="I76" s="139"/>
      <c r="J76" s="140" t="s">
        <v>50</v>
      </c>
      <c r="K76" s="137"/>
      <c r="L76" s="37"/>
    </row>
    <row r="77" spans="2:12" s="1" customFormat="1" ht="14.45" customHeight="1">
      <c r="B77" s="141"/>
      <c r="C77" s="142"/>
      <c r="D77" s="142"/>
      <c r="E77" s="142"/>
      <c r="F77" s="142"/>
      <c r="G77" s="142"/>
      <c r="H77" s="142"/>
      <c r="I77" s="143"/>
      <c r="J77" s="142"/>
      <c r="K77" s="142"/>
      <c r="L77" s="37"/>
    </row>
    <row r="81" spans="2:47" s="1" customFormat="1" ht="6.95" customHeight="1">
      <c r="B81" s="144"/>
      <c r="C81" s="145"/>
      <c r="D81" s="145"/>
      <c r="E81" s="145"/>
      <c r="F81" s="145"/>
      <c r="G81" s="145"/>
      <c r="H81" s="145"/>
      <c r="I81" s="146"/>
      <c r="J81" s="145"/>
      <c r="K81" s="145"/>
      <c r="L81" s="37"/>
    </row>
    <row r="82" spans="2:47" s="1" customFormat="1" ht="24.95" customHeight="1">
      <c r="B82" s="33"/>
      <c r="C82" s="22" t="s">
        <v>183</v>
      </c>
      <c r="D82" s="34"/>
      <c r="E82" s="34"/>
      <c r="F82" s="34"/>
      <c r="G82" s="34"/>
      <c r="H82" s="34"/>
      <c r="I82" s="110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10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10"/>
      <c r="J84" s="34"/>
      <c r="K84" s="34"/>
      <c r="L84" s="37"/>
    </row>
    <row r="85" spans="2:47" s="1" customFormat="1" ht="16.5" customHeight="1">
      <c r="B85" s="33"/>
      <c r="C85" s="34"/>
      <c r="D85" s="34"/>
      <c r="E85" s="305" t="str">
        <f>E7</f>
        <v>III/22920 Kounov - most ev. č. 22920-2</v>
      </c>
      <c r="F85" s="306"/>
      <c r="G85" s="306"/>
      <c r="H85" s="306"/>
      <c r="I85" s="110"/>
      <c r="J85" s="34"/>
      <c r="K85" s="34"/>
      <c r="L85" s="37"/>
    </row>
    <row r="86" spans="2:47" s="1" customFormat="1" ht="12" customHeight="1">
      <c r="B86" s="33"/>
      <c r="C86" s="28" t="s">
        <v>107</v>
      </c>
      <c r="D86" s="34"/>
      <c r="E86" s="34"/>
      <c r="F86" s="34"/>
      <c r="G86" s="34"/>
      <c r="H86" s="34"/>
      <c r="I86" s="110"/>
      <c r="J86" s="34"/>
      <c r="K86" s="34"/>
      <c r="L86" s="37"/>
    </row>
    <row r="87" spans="2:47" s="1" customFormat="1" ht="16.5" customHeight="1">
      <c r="B87" s="33"/>
      <c r="C87" s="34"/>
      <c r="D87" s="34"/>
      <c r="E87" s="277" t="str">
        <f>E9</f>
        <v>SO 201 - Most přes Kounovský potok ev. č. 22920 - 2</v>
      </c>
      <c r="F87" s="307"/>
      <c r="G87" s="307"/>
      <c r="H87" s="307"/>
      <c r="I87" s="110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10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 xml:space="preserve"> </v>
      </c>
      <c r="G89" s="34"/>
      <c r="H89" s="34"/>
      <c r="I89" s="112" t="s">
        <v>22</v>
      </c>
      <c r="J89" s="60">
        <f>IF(J12="","",J12)</f>
        <v>43655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10"/>
      <c r="J90" s="34"/>
      <c r="K90" s="34"/>
      <c r="L90" s="37"/>
    </row>
    <row r="91" spans="2:47" s="1" customFormat="1" ht="15.2" customHeight="1">
      <c r="B91" s="33"/>
      <c r="C91" s="28" t="s">
        <v>23</v>
      </c>
      <c r="D91" s="34"/>
      <c r="E91" s="34"/>
      <c r="F91" s="26" t="str">
        <f>E15</f>
        <v>Krajská správa a údržba silnic středočeského kraje</v>
      </c>
      <c r="G91" s="34"/>
      <c r="H91" s="34"/>
      <c r="I91" s="112" t="s">
        <v>28</v>
      </c>
      <c r="J91" s="31" t="str">
        <f>E21</f>
        <v>Ingutis, spol. s r.o.</v>
      </c>
      <c r="K91" s="34"/>
      <c r="L91" s="37"/>
    </row>
    <row r="92" spans="2:47" s="1" customFormat="1" ht="15.2" customHeight="1">
      <c r="B92" s="33"/>
      <c r="C92" s="28" t="s">
        <v>27</v>
      </c>
      <c r="D92" s="34"/>
      <c r="E92" s="34"/>
      <c r="F92" s="26" t="str">
        <f>IF(E18="","",E18)</f>
        <v/>
      </c>
      <c r="G92" s="34"/>
      <c r="H92" s="34"/>
      <c r="I92" s="112" t="s">
        <v>31</v>
      </c>
      <c r="J92" s="31" t="str">
        <f>E24</f>
        <v xml:space="preserve"> 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10"/>
      <c r="J93" s="34"/>
      <c r="K93" s="34"/>
      <c r="L93" s="37"/>
    </row>
    <row r="94" spans="2:47" s="1" customFormat="1" ht="29.25" customHeight="1">
      <c r="B94" s="33"/>
      <c r="C94" s="147" t="s">
        <v>184</v>
      </c>
      <c r="D94" s="148"/>
      <c r="E94" s="148"/>
      <c r="F94" s="148"/>
      <c r="G94" s="148"/>
      <c r="H94" s="148"/>
      <c r="I94" s="149"/>
      <c r="J94" s="150" t="s">
        <v>185</v>
      </c>
      <c r="K94" s="148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10"/>
      <c r="J95" s="34"/>
      <c r="K95" s="34"/>
      <c r="L95" s="37"/>
    </row>
    <row r="96" spans="2:47" s="1" customFormat="1" ht="22.9" customHeight="1">
      <c r="B96" s="33"/>
      <c r="C96" s="151" t="s">
        <v>186</v>
      </c>
      <c r="D96" s="34"/>
      <c r="E96" s="34"/>
      <c r="F96" s="34"/>
      <c r="G96" s="34"/>
      <c r="H96" s="34"/>
      <c r="I96" s="110"/>
      <c r="J96" s="78">
        <f>J126</f>
        <v>0</v>
      </c>
      <c r="K96" s="34"/>
      <c r="L96" s="37"/>
      <c r="AU96" s="16" t="s">
        <v>187</v>
      </c>
    </row>
    <row r="97" spans="2:12" s="8" customFormat="1" ht="24.95" customHeight="1">
      <c r="B97" s="152"/>
      <c r="C97" s="153"/>
      <c r="D97" s="154" t="s">
        <v>188</v>
      </c>
      <c r="E97" s="155"/>
      <c r="F97" s="155"/>
      <c r="G97" s="155"/>
      <c r="H97" s="155"/>
      <c r="I97" s="156"/>
      <c r="J97" s="157">
        <f>J127</f>
        <v>0</v>
      </c>
      <c r="K97" s="153"/>
      <c r="L97" s="158"/>
    </row>
    <row r="98" spans="2:12" s="8" customFormat="1" ht="24.95" customHeight="1">
      <c r="B98" s="152"/>
      <c r="C98" s="153"/>
      <c r="D98" s="154" t="s">
        <v>189</v>
      </c>
      <c r="E98" s="155"/>
      <c r="F98" s="155"/>
      <c r="G98" s="155"/>
      <c r="H98" s="155"/>
      <c r="I98" s="156"/>
      <c r="J98" s="157">
        <f>J140</f>
        <v>0</v>
      </c>
      <c r="K98" s="153"/>
      <c r="L98" s="158"/>
    </row>
    <row r="99" spans="2:12" s="8" customFormat="1" ht="24.95" customHeight="1">
      <c r="B99" s="152"/>
      <c r="C99" s="153"/>
      <c r="D99" s="154" t="s">
        <v>190</v>
      </c>
      <c r="E99" s="155"/>
      <c r="F99" s="155"/>
      <c r="G99" s="155"/>
      <c r="H99" s="155"/>
      <c r="I99" s="156"/>
      <c r="J99" s="157">
        <f>J217</f>
        <v>0</v>
      </c>
      <c r="K99" s="153"/>
      <c r="L99" s="158"/>
    </row>
    <row r="100" spans="2:12" s="8" customFormat="1" ht="24.95" customHeight="1">
      <c r="B100" s="152"/>
      <c r="C100" s="153"/>
      <c r="D100" s="154" t="s">
        <v>191</v>
      </c>
      <c r="E100" s="155"/>
      <c r="F100" s="155"/>
      <c r="G100" s="155"/>
      <c r="H100" s="155"/>
      <c r="I100" s="156"/>
      <c r="J100" s="157">
        <f>J240</f>
        <v>0</v>
      </c>
      <c r="K100" s="153"/>
      <c r="L100" s="158"/>
    </row>
    <row r="101" spans="2:12" s="8" customFormat="1" ht="24.95" customHeight="1">
      <c r="B101" s="152"/>
      <c r="C101" s="153"/>
      <c r="D101" s="154" t="s">
        <v>192</v>
      </c>
      <c r="E101" s="155"/>
      <c r="F101" s="155"/>
      <c r="G101" s="155"/>
      <c r="H101" s="155"/>
      <c r="I101" s="156"/>
      <c r="J101" s="157">
        <f>J255</f>
        <v>0</v>
      </c>
      <c r="K101" s="153"/>
      <c r="L101" s="158"/>
    </row>
    <row r="102" spans="2:12" s="8" customFormat="1" ht="24.95" customHeight="1">
      <c r="B102" s="152"/>
      <c r="C102" s="153"/>
      <c r="D102" s="154" t="s">
        <v>193</v>
      </c>
      <c r="E102" s="155"/>
      <c r="F102" s="155"/>
      <c r="G102" s="155"/>
      <c r="H102" s="155"/>
      <c r="I102" s="156"/>
      <c r="J102" s="157">
        <f>J286</f>
        <v>0</v>
      </c>
      <c r="K102" s="153"/>
      <c r="L102" s="158"/>
    </row>
    <row r="103" spans="2:12" s="8" customFormat="1" ht="24.95" customHeight="1">
      <c r="B103" s="152"/>
      <c r="C103" s="153"/>
      <c r="D103" s="154" t="s">
        <v>194</v>
      </c>
      <c r="E103" s="155"/>
      <c r="F103" s="155"/>
      <c r="G103" s="155"/>
      <c r="H103" s="155"/>
      <c r="I103" s="156"/>
      <c r="J103" s="157">
        <f>J322</f>
        <v>0</v>
      </c>
      <c r="K103" s="153"/>
      <c r="L103" s="158"/>
    </row>
    <row r="104" spans="2:12" s="8" customFormat="1" ht="24.95" customHeight="1">
      <c r="B104" s="152"/>
      <c r="C104" s="153"/>
      <c r="D104" s="154" t="s">
        <v>195</v>
      </c>
      <c r="E104" s="155"/>
      <c r="F104" s="155"/>
      <c r="G104" s="155"/>
      <c r="H104" s="155"/>
      <c r="I104" s="156"/>
      <c r="J104" s="157">
        <f>J325</f>
        <v>0</v>
      </c>
      <c r="K104" s="153"/>
      <c r="L104" s="158"/>
    </row>
    <row r="105" spans="2:12" s="8" customFormat="1" ht="24.95" customHeight="1">
      <c r="B105" s="152"/>
      <c r="C105" s="153"/>
      <c r="D105" s="154" t="s">
        <v>196</v>
      </c>
      <c r="E105" s="155"/>
      <c r="F105" s="155"/>
      <c r="G105" s="155"/>
      <c r="H105" s="155"/>
      <c r="I105" s="156"/>
      <c r="J105" s="157">
        <f>J353</f>
        <v>0</v>
      </c>
      <c r="K105" s="153"/>
      <c r="L105" s="158"/>
    </row>
    <row r="106" spans="2:12" s="8" customFormat="1" ht="24.95" customHeight="1">
      <c r="B106" s="152"/>
      <c r="C106" s="153"/>
      <c r="D106" s="154" t="s">
        <v>197</v>
      </c>
      <c r="E106" s="155"/>
      <c r="F106" s="155"/>
      <c r="G106" s="155"/>
      <c r="H106" s="155"/>
      <c r="I106" s="156"/>
      <c r="J106" s="157">
        <f>J363</f>
        <v>0</v>
      </c>
      <c r="K106" s="153"/>
      <c r="L106" s="158"/>
    </row>
    <row r="107" spans="2:12" s="1" customFormat="1" ht="21.75" customHeight="1">
      <c r="B107" s="33"/>
      <c r="C107" s="34"/>
      <c r="D107" s="34"/>
      <c r="E107" s="34"/>
      <c r="F107" s="34"/>
      <c r="G107" s="34"/>
      <c r="H107" s="34"/>
      <c r="I107" s="110"/>
      <c r="J107" s="34"/>
      <c r="K107" s="34"/>
      <c r="L107" s="37"/>
    </row>
    <row r="108" spans="2:12" s="1" customFormat="1" ht="6.95" customHeight="1">
      <c r="B108" s="48"/>
      <c r="C108" s="49"/>
      <c r="D108" s="49"/>
      <c r="E108" s="49"/>
      <c r="F108" s="49"/>
      <c r="G108" s="49"/>
      <c r="H108" s="49"/>
      <c r="I108" s="143"/>
      <c r="J108" s="49"/>
      <c r="K108" s="49"/>
      <c r="L108" s="37"/>
    </row>
    <row r="112" spans="2:12" s="1" customFormat="1" ht="6.95" customHeight="1">
      <c r="B112" s="50"/>
      <c r="C112" s="51"/>
      <c r="D112" s="51"/>
      <c r="E112" s="51"/>
      <c r="F112" s="51"/>
      <c r="G112" s="51"/>
      <c r="H112" s="51"/>
      <c r="I112" s="146"/>
      <c r="J112" s="51"/>
      <c r="K112" s="51"/>
      <c r="L112" s="37"/>
    </row>
    <row r="113" spans="2:65" s="1" customFormat="1" ht="24.95" customHeight="1">
      <c r="B113" s="33"/>
      <c r="C113" s="22" t="s">
        <v>198</v>
      </c>
      <c r="D113" s="34"/>
      <c r="E113" s="34"/>
      <c r="F113" s="34"/>
      <c r="G113" s="34"/>
      <c r="H113" s="34"/>
      <c r="I113" s="110"/>
      <c r="J113" s="34"/>
      <c r="K113" s="34"/>
      <c r="L113" s="37"/>
    </row>
    <row r="114" spans="2:65" s="1" customFormat="1" ht="6.95" customHeight="1">
      <c r="B114" s="33"/>
      <c r="C114" s="34"/>
      <c r="D114" s="34"/>
      <c r="E114" s="34"/>
      <c r="F114" s="34"/>
      <c r="G114" s="34"/>
      <c r="H114" s="34"/>
      <c r="I114" s="110"/>
      <c r="J114" s="34"/>
      <c r="K114" s="34"/>
      <c r="L114" s="37"/>
    </row>
    <row r="115" spans="2:65" s="1" customFormat="1" ht="12" customHeight="1">
      <c r="B115" s="33"/>
      <c r="C115" s="28" t="s">
        <v>16</v>
      </c>
      <c r="D115" s="34"/>
      <c r="E115" s="34"/>
      <c r="F115" s="34"/>
      <c r="G115" s="34"/>
      <c r="H115" s="34"/>
      <c r="I115" s="110"/>
      <c r="J115" s="34"/>
      <c r="K115" s="34"/>
      <c r="L115" s="37"/>
    </row>
    <row r="116" spans="2:65" s="1" customFormat="1" ht="16.5" customHeight="1">
      <c r="B116" s="33"/>
      <c r="C116" s="34"/>
      <c r="D116" s="34"/>
      <c r="E116" s="305" t="str">
        <f>E7</f>
        <v>III/22920 Kounov - most ev. č. 22920-2</v>
      </c>
      <c r="F116" s="306"/>
      <c r="G116" s="306"/>
      <c r="H116" s="306"/>
      <c r="I116" s="110"/>
      <c r="J116" s="34"/>
      <c r="K116" s="34"/>
      <c r="L116" s="37"/>
    </row>
    <row r="117" spans="2:65" s="1" customFormat="1" ht="12" customHeight="1">
      <c r="B117" s="33"/>
      <c r="C117" s="28" t="s">
        <v>107</v>
      </c>
      <c r="D117" s="34"/>
      <c r="E117" s="34"/>
      <c r="F117" s="34"/>
      <c r="G117" s="34"/>
      <c r="H117" s="34"/>
      <c r="I117" s="110"/>
      <c r="J117" s="34"/>
      <c r="K117" s="34"/>
      <c r="L117" s="37"/>
    </row>
    <row r="118" spans="2:65" s="1" customFormat="1" ht="16.5" customHeight="1">
      <c r="B118" s="33"/>
      <c r="C118" s="34"/>
      <c r="D118" s="34"/>
      <c r="E118" s="277" t="str">
        <f>E9</f>
        <v>SO 201 - Most přes Kounovský potok ev. č. 22920 - 2</v>
      </c>
      <c r="F118" s="307"/>
      <c r="G118" s="307"/>
      <c r="H118" s="307"/>
      <c r="I118" s="110"/>
      <c r="J118" s="34"/>
      <c r="K118" s="34"/>
      <c r="L118" s="37"/>
    </row>
    <row r="119" spans="2:65" s="1" customFormat="1" ht="6.95" customHeight="1">
      <c r="B119" s="33"/>
      <c r="C119" s="34"/>
      <c r="D119" s="34"/>
      <c r="E119" s="34"/>
      <c r="F119" s="34"/>
      <c r="G119" s="34"/>
      <c r="H119" s="34"/>
      <c r="I119" s="110"/>
      <c r="J119" s="34"/>
      <c r="K119" s="34"/>
      <c r="L119" s="37"/>
    </row>
    <row r="120" spans="2:65" s="1" customFormat="1" ht="12" customHeight="1">
      <c r="B120" s="33"/>
      <c r="C120" s="28" t="s">
        <v>20</v>
      </c>
      <c r="D120" s="34"/>
      <c r="E120" s="34"/>
      <c r="F120" s="26" t="str">
        <f>F12</f>
        <v xml:space="preserve"> </v>
      </c>
      <c r="G120" s="34"/>
      <c r="H120" s="34"/>
      <c r="I120" s="112" t="s">
        <v>22</v>
      </c>
      <c r="J120" s="60">
        <f>IF(J12="","",J12)</f>
        <v>43655</v>
      </c>
      <c r="K120" s="34"/>
      <c r="L120" s="37"/>
    </row>
    <row r="121" spans="2:65" s="1" customFormat="1" ht="6.95" customHeight="1">
      <c r="B121" s="33"/>
      <c r="C121" s="34"/>
      <c r="D121" s="34"/>
      <c r="E121" s="34"/>
      <c r="F121" s="34"/>
      <c r="G121" s="34"/>
      <c r="H121" s="34"/>
      <c r="I121" s="110"/>
      <c r="J121" s="34"/>
      <c r="K121" s="34"/>
      <c r="L121" s="37"/>
    </row>
    <row r="122" spans="2:65" s="1" customFormat="1" ht="15.2" customHeight="1">
      <c r="B122" s="33"/>
      <c r="C122" s="28" t="s">
        <v>23</v>
      </c>
      <c r="D122" s="34"/>
      <c r="E122" s="34"/>
      <c r="F122" s="26" t="str">
        <f>E15</f>
        <v>Krajská správa a údržba silnic středočeského kraje</v>
      </c>
      <c r="G122" s="34"/>
      <c r="H122" s="34"/>
      <c r="I122" s="112" t="s">
        <v>28</v>
      </c>
      <c r="J122" s="31" t="str">
        <f>E21</f>
        <v>Ingutis, spol. s r.o.</v>
      </c>
      <c r="K122" s="34"/>
      <c r="L122" s="37"/>
    </row>
    <row r="123" spans="2:65" s="1" customFormat="1" ht="15.2" customHeight="1">
      <c r="B123" s="33"/>
      <c r="C123" s="28" t="s">
        <v>27</v>
      </c>
      <c r="D123" s="34"/>
      <c r="E123" s="34"/>
      <c r="F123" s="26" t="str">
        <f>IF(E18="","",E18)</f>
        <v/>
      </c>
      <c r="G123" s="34"/>
      <c r="H123" s="34"/>
      <c r="I123" s="112" t="s">
        <v>31</v>
      </c>
      <c r="J123" s="31" t="str">
        <f>E24</f>
        <v xml:space="preserve"> </v>
      </c>
      <c r="K123" s="34"/>
      <c r="L123" s="37"/>
    </row>
    <row r="124" spans="2:65" s="1" customFormat="1" ht="10.35" customHeight="1">
      <c r="B124" s="33"/>
      <c r="C124" s="34"/>
      <c r="D124" s="34"/>
      <c r="E124" s="34"/>
      <c r="F124" s="34"/>
      <c r="G124" s="34"/>
      <c r="H124" s="34"/>
      <c r="I124" s="110"/>
      <c r="J124" s="34"/>
      <c r="K124" s="34"/>
      <c r="L124" s="37"/>
    </row>
    <row r="125" spans="2:65" s="9" customFormat="1" ht="29.25" customHeight="1">
      <c r="B125" s="159"/>
      <c r="C125" s="160" t="s">
        <v>199</v>
      </c>
      <c r="D125" s="161" t="s">
        <v>59</v>
      </c>
      <c r="E125" s="161" t="s">
        <v>55</v>
      </c>
      <c r="F125" s="161" t="s">
        <v>56</v>
      </c>
      <c r="G125" s="161" t="s">
        <v>200</v>
      </c>
      <c r="H125" s="161" t="s">
        <v>201</v>
      </c>
      <c r="I125" s="162" t="s">
        <v>202</v>
      </c>
      <c r="J125" s="163" t="s">
        <v>185</v>
      </c>
      <c r="K125" s="164" t="s">
        <v>203</v>
      </c>
      <c r="L125" s="165"/>
      <c r="M125" s="69" t="s">
        <v>1</v>
      </c>
      <c r="N125" s="70" t="s">
        <v>38</v>
      </c>
      <c r="O125" s="70" t="s">
        <v>204</v>
      </c>
      <c r="P125" s="70" t="s">
        <v>205</v>
      </c>
      <c r="Q125" s="70" t="s">
        <v>206</v>
      </c>
      <c r="R125" s="70" t="s">
        <v>207</v>
      </c>
      <c r="S125" s="70" t="s">
        <v>208</v>
      </c>
      <c r="T125" s="71" t="s">
        <v>209</v>
      </c>
    </row>
    <row r="126" spans="2:65" s="1" customFormat="1" ht="22.9" customHeight="1">
      <c r="B126" s="33"/>
      <c r="C126" s="76" t="s">
        <v>210</v>
      </c>
      <c r="D126" s="34"/>
      <c r="E126" s="34"/>
      <c r="F126" s="34"/>
      <c r="G126" s="34"/>
      <c r="H126" s="34"/>
      <c r="I126" s="110"/>
      <c r="J126" s="166">
        <f>BK126</f>
        <v>0</v>
      </c>
      <c r="K126" s="34"/>
      <c r="L126" s="37"/>
      <c r="M126" s="72"/>
      <c r="N126" s="73"/>
      <c r="O126" s="73"/>
      <c r="P126" s="167">
        <f>P127+P140+P217+P240+P255+P286+P322+P325+P353+P363</f>
        <v>0</v>
      </c>
      <c r="Q126" s="73"/>
      <c r="R126" s="167">
        <f>R127+R140+R217+R240+R255+R286+R322+R325+R353+R363</f>
        <v>0</v>
      </c>
      <c r="S126" s="73"/>
      <c r="T126" s="168">
        <f>T127+T140+T217+T240+T255+T286+T322+T325+T353+T363</f>
        <v>0</v>
      </c>
      <c r="AT126" s="16" t="s">
        <v>73</v>
      </c>
      <c r="AU126" s="16" t="s">
        <v>187</v>
      </c>
      <c r="BK126" s="169">
        <f>BK127+BK140+BK217+BK240+BK255+BK286+BK322+BK325+BK353+BK363</f>
        <v>0</v>
      </c>
    </row>
    <row r="127" spans="2:65" s="10" customFormat="1" ht="25.9" customHeight="1">
      <c r="B127" s="170"/>
      <c r="C127" s="171"/>
      <c r="D127" s="172" t="s">
        <v>73</v>
      </c>
      <c r="E127" s="173" t="s">
        <v>74</v>
      </c>
      <c r="F127" s="173" t="s">
        <v>211</v>
      </c>
      <c r="G127" s="171"/>
      <c r="H127" s="171"/>
      <c r="I127" s="174"/>
      <c r="J127" s="175">
        <f>BK127</f>
        <v>0</v>
      </c>
      <c r="K127" s="171"/>
      <c r="L127" s="176"/>
      <c r="M127" s="177"/>
      <c r="N127" s="178"/>
      <c r="O127" s="178"/>
      <c r="P127" s="179">
        <f>SUM(P128:P139)</f>
        <v>0</v>
      </c>
      <c r="Q127" s="178"/>
      <c r="R127" s="179">
        <f>SUM(R128:R139)</f>
        <v>0</v>
      </c>
      <c r="S127" s="178"/>
      <c r="T127" s="180">
        <f>SUM(T128:T139)</f>
        <v>0</v>
      </c>
      <c r="AR127" s="181" t="s">
        <v>82</v>
      </c>
      <c r="AT127" s="182" t="s">
        <v>73</v>
      </c>
      <c r="AU127" s="182" t="s">
        <v>74</v>
      </c>
      <c r="AY127" s="181" t="s">
        <v>212</v>
      </c>
      <c r="BK127" s="183">
        <f>SUM(BK128:BK139)</f>
        <v>0</v>
      </c>
    </row>
    <row r="128" spans="2:65" s="1" customFormat="1" ht="16.5" customHeight="1">
      <c r="B128" s="33"/>
      <c r="C128" s="184" t="s">
        <v>82</v>
      </c>
      <c r="D128" s="184" t="s">
        <v>213</v>
      </c>
      <c r="E128" s="185" t="s">
        <v>214</v>
      </c>
      <c r="F128" s="186" t="s">
        <v>215</v>
      </c>
      <c r="G128" s="187" t="s">
        <v>216</v>
      </c>
      <c r="H128" s="188">
        <v>339.69600000000003</v>
      </c>
      <c r="I128" s="189"/>
      <c r="J128" s="190">
        <f>ROUND(I128*H128,2)</f>
        <v>0</v>
      </c>
      <c r="K128" s="186" t="s">
        <v>217</v>
      </c>
      <c r="L128" s="37"/>
      <c r="M128" s="191" t="s">
        <v>1</v>
      </c>
      <c r="N128" s="192" t="s">
        <v>39</v>
      </c>
      <c r="O128" s="65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AR128" s="195" t="s">
        <v>218</v>
      </c>
      <c r="AT128" s="195" t="s">
        <v>213</v>
      </c>
      <c r="AU128" s="195" t="s">
        <v>82</v>
      </c>
      <c r="AY128" s="16" t="s">
        <v>212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82</v>
      </c>
      <c r="BK128" s="196">
        <f>ROUND(I128*H128,2)</f>
        <v>0</v>
      </c>
      <c r="BL128" s="16" t="s">
        <v>218</v>
      </c>
      <c r="BM128" s="195" t="s">
        <v>219</v>
      </c>
    </row>
    <row r="129" spans="2:65" s="11" customFormat="1" ht="11.25">
      <c r="B129" s="197"/>
      <c r="C129" s="198"/>
      <c r="D129" s="199" t="s">
        <v>220</v>
      </c>
      <c r="E129" s="200" t="s">
        <v>221</v>
      </c>
      <c r="F129" s="201" t="s">
        <v>222</v>
      </c>
      <c r="G129" s="198"/>
      <c r="H129" s="202">
        <v>271.024</v>
      </c>
      <c r="I129" s="203"/>
      <c r="J129" s="198"/>
      <c r="K129" s="198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220</v>
      </c>
      <c r="AU129" s="208" t="s">
        <v>82</v>
      </c>
      <c r="AV129" s="11" t="s">
        <v>84</v>
      </c>
      <c r="AW129" s="11" t="s">
        <v>30</v>
      </c>
      <c r="AX129" s="11" t="s">
        <v>74</v>
      </c>
      <c r="AY129" s="208" t="s">
        <v>212</v>
      </c>
    </row>
    <row r="130" spans="2:65" s="11" customFormat="1" ht="11.25">
      <c r="B130" s="197"/>
      <c r="C130" s="198"/>
      <c r="D130" s="199" t="s">
        <v>220</v>
      </c>
      <c r="E130" s="200" t="s">
        <v>94</v>
      </c>
      <c r="F130" s="201" t="s">
        <v>223</v>
      </c>
      <c r="G130" s="198"/>
      <c r="H130" s="202">
        <v>68.671999999999997</v>
      </c>
      <c r="I130" s="203"/>
      <c r="J130" s="198"/>
      <c r="K130" s="198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220</v>
      </c>
      <c r="AU130" s="208" t="s">
        <v>82</v>
      </c>
      <c r="AV130" s="11" t="s">
        <v>84</v>
      </c>
      <c r="AW130" s="11" t="s">
        <v>30</v>
      </c>
      <c r="AX130" s="11" t="s">
        <v>74</v>
      </c>
      <c r="AY130" s="208" t="s">
        <v>212</v>
      </c>
    </row>
    <row r="131" spans="2:65" s="11" customFormat="1" ht="11.25">
      <c r="B131" s="197"/>
      <c r="C131" s="198"/>
      <c r="D131" s="199" t="s">
        <v>220</v>
      </c>
      <c r="E131" s="200" t="s">
        <v>224</v>
      </c>
      <c r="F131" s="201" t="s">
        <v>225</v>
      </c>
      <c r="G131" s="198"/>
      <c r="H131" s="202">
        <v>339.69600000000003</v>
      </c>
      <c r="I131" s="203"/>
      <c r="J131" s="198"/>
      <c r="K131" s="198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220</v>
      </c>
      <c r="AU131" s="208" t="s">
        <v>82</v>
      </c>
      <c r="AV131" s="11" t="s">
        <v>84</v>
      </c>
      <c r="AW131" s="11" t="s">
        <v>30</v>
      </c>
      <c r="AX131" s="11" t="s">
        <v>82</v>
      </c>
      <c r="AY131" s="208" t="s">
        <v>212</v>
      </c>
    </row>
    <row r="132" spans="2:65" s="1" customFormat="1" ht="16.5" customHeight="1">
      <c r="B132" s="33"/>
      <c r="C132" s="184" t="s">
        <v>84</v>
      </c>
      <c r="D132" s="184" t="s">
        <v>213</v>
      </c>
      <c r="E132" s="185" t="s">
        <v>226</v>
      </c>
      <c r="F132" s="186" t="s">
        <v>227</v>
      </c>
      <c r="G132" s="187" t="s">
        <v>216</v>
      </c>
      <c r="H132" s="188">
        <v>47.284999999999997</v>
      </c>
      <c r="I132" s="189"/>
      <c r="J132" s="190">
        <f>ROUND(I132*H132,2)</f>
        <v>0</v>
      </c>
      <c r="K132" s="186" t="s">
        <v>217</v>
      </c>
      <c r="L132" s="37"/>
      <c r="M132" s="191" t="s">
        <v>1</v>
      </c>
      <c r="N132" s="192" t="s">
        <v>39</v>
      </c>
      <c r="O132" s="65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AR132" s="195" t="s">
        <v>218</v>
      </c>
      <c r="AT132" s="195" t="s">
        <v>213</v>
      </c>
      <c r="AU132" s="195" t="s">
        <v>82</v>
      </c>
      <c r="AY132" s="16" t="s">
        <v>212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82</v>
      </c>
      <c r="BK132" s="196">
        <f>ROUND(I132*H132,2)</f>
        <v>0</v>
      </c>
      <c r="BL132" s="16" t="s">
        <v>218</v>
      </c>
      <c r="BM132" s="195" t="s">
        <v>228</v>
      </c>
    </row>
    <row r="133" spans="2:65" s="11" customFormat="1" ht="11.25">
      <c r="B133" s="197"/>
      <c r="C133" s="198"/>
      <c r="D133" s="199" t="s">
        <v>220</v>
      </c>
      <c r="E133" s="200" t="s">
        <v>229</v>
      </c>
      <c r="F133" s="201" t="s">
        <v>230</v>
      </c>
      <c r="G133" s="198"/>
      <c r="H133" s="202">
        <v>47.284999999999997</v>
      </c>
      <c r="I133" s="203"/>
      <c r="J133" s="198"/>
      <c r="K133" s="198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220</v>
      </c>
      <c r="AU133" s="208" t="s">
        <v>82</v>
      </c>
      <c r="AV133" s="11" t="s">
        <v>84</v>
      </c>
      <c r="AW133" s="11" t="s">
        <v>30</v>
      </c>
      <c r="AX133" s="11" t="s">
        <v>82</v>
      </c>
      <c r="AY133" s="208" t="s">
        <v>212</v>
      </c>
    </row>
    <row r="134" spans="2:65" s="1" customFormat="1" ht="16.5" customHeight="1">
      <c r="B134" s="33"/>
      <c r="C134" s="184" t="s">
        <v>231</v>
      </c>
      <c r="D134" s="184" t="s">
        <v>213</v>
      </c>
      <c r="E134" s="185" t="s">
        <v>232</v>
      </c>
      <c r="F134" s="186" t="s">
        <v>227</v>
      </c>
      <c r="G134" s="187" t="s">
        <v>216</v>
      </c>
      <c r="H134" s="188">
        <v>233.572</v>
      </c>
      <c r="I134" s="189"/>
      <c r="J134" s="190">
        <f>ROUND(I134*H134,2)</f>
        <v>0</v>
      </c>
      <c r="K134" s="186" t="s">
        <v>217</v>
      </c>
      <c r="L134" s="37"/>
      <c r="M134" s="191" t="s">
        <v>1</v>
      </c>
      <c r="N134" s="192" t="s">
        <v>39</v>
      </c>
      <c r="O134" s="65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AR134" s="195" t="s">
        <v>218</v>
      </c>
      <c r="AT134" s="195" t="s">
        <v>213</v>
      </c>
      <c r="AU134" s="195" t="s">
        <v>82</v>
      </c>
      <c r="AY134" s="16" t="s">
        <v>212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82</v>
      </c>
      <c r="BK134" s="196">
        <f>ROUND(I134*H134,2)</f>
        <v>0</v>
      </c>
      <c r="BL134" s="16" t="s">
        <v>218</v>
      </c>
      <c r="BM134" s="195" t="s">
        <v>233</v>
      </c>
    </row>
    <row r="135" spans="2:65" s="11" customFormat="1" ht="11.25">
      <c r="B135" s="197"/>
      <c r="C135" s="198"/>
      <c r="D135" s="199" t="s">
        <v>220</v>
      </c>
      <c r="E135" s="200" t="s">
        <v>234</v>
      </c>
      <c r="F135" s="201" t="s">
        <v>235</v>
      </c>
      <c r="G135" s="198"/>
      <c r="H135" s="202">
        <v>47.939</v>
      </c>
      <c r="I135" s="203"/>
      <c r="J135" s="198"/>
      <c r="K135" s="198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220</v>
      </c>
      <c r="AU135" s="208" t="s">
        <v>82</v>
      </c>
      <c r="AV135" s="11" t="s">
        <v>84</v>
      </c>
      <c r="AW135" s="11" t="s">
        <v>30</v>
      </c>
      <c r="AX135" s="11" t="s">
        <v>74</v>
      </c>
      <c r="AY135" s="208" t="s">
        <v>212</v>
      </c>
    </row>
    <row r="136" spans="2:65" s="11" customFormat="1" ht="11.25">
      <c r="B136" s="197"/>
      <c r="C136" s="198"/>
      <c r="D136" s="199" t="s">
        <v>220</v>
      </c>
      <c r="E136" s="200" t="s">
        <v>96</v>
      </c>
      <c r="F136" s="201" t="s">
        <v>236</v>
      </c>
      <c r="G136" s="198"/>
      <c r="H136" s="202">
        <v>185.63300000000001</v>
      </c>
      <c r="I136" s="203"/>
      <c r="J136" s="198"/>
      <c r="K136" s="198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220</v>
      </c>
      <c r="AU136" s="208" t="s">
        <v>82</v>
      </c>
      <c r="AV136" s="11" t="s">
        <v>84</v>
      </c>
      <c r="AW136" s="11" t="s">
        <v>30</v>
      </c>
      <c r="AX136" s="11" t="s">
        <v>74</v>
      </c>
      <c r="AY136" s="208" t="s">
        <v>212</v>
      </c>
    </row>
    <row r="137" spans="2:65" s="11" customFormat="1" ht="11.25">
      <c r="B137" s="197"/>
      <c r="C137" s="198"/>
      <c r="D137" s="199" t="s">
        <v>220</v>
      </c>
      <c r="E137" s="200" t="s">
        <v>237</v>
      </c>
      <c r="F137" s="201" t="s">
        <v>238</v>
      </c>
      <c r="G137" s="198"/>
      <c r="H137" s="202">
        <v>233.572</v>
      </c>
      <c r="I137" s="203"/>
      <c r="J137" s="198"/>
      <c r="K137" s="198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220</v>
      </c>
      <c r="AU137" s="208" t="s">
        <v>82</v>
      </c>
      <c r="AV137" s="11" t="s">
        <v>84</v>
      </c>
      <c r="AW137" s="11" t="s">
        <v>30</v>
      </c>
      <c r="AX137" s="11" t="s">
        <v>82</v>
      </c>
      <c r="AY137" s="208" t="s">
        <v>212</v>
      </c>
    </row>
    <row r="138" spans="2:65" s="1" customFormat="1" ht="24" customHeight="1">
      <c r="B138" s="33"/>
      <c r="C138" s="184" t="s">
        <v>218</v>
      </c>
      <c r="D138" s="184" t="s">
        <v>213</v>
      </c>
      <c r="E138" s="185" t="s">
        <v>239</v>
      </c>
      <c r="F138" s="186" t="s">
        <v>240</v>
      </c>
      <c r="G138" s="187" t="s">
        <v>216</v>
      </c>
      <c r="H138" s="188">
        <v>0.76200000000000001</v>
      </c>
      <c r="I138" s="189"/>
      <c r="J138" s="190">
        <f>ROUND(I138*H138,2)</f>
        <v>0</v>
      </c>
      <c r="K138" s="186" t="s">
        <v>217</v>
      </c>
      <c r="L138" s="37"/>
      <c r="M138" s="191" t="s">
        <v>1</v>
      </c>
      <c r="N138" s="192" t="s">
        <v>39</v>
      </c>
      <c r="O138" s="65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AR138" s="195" t="s">
        <v>218</v>
      </c>
      <c r="AT138" s="195" t="s">
        <v>213</v>
      </c>
      <c r="AU138" s="195" t="s">
        <v>82</v>
      </c>
      <c r="AY138" s="16" t="s">
        <v>212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82</v>
      </c>
      <c r="BK138" s="196">
        <f>ROUND(I138*H138,2)</f>
        <v>0</v>
      </c>
      <c r="BL138" s="16" t="s">
        <v>218</v>
      </c>
      <c r="BM138" s="195" t="s">
        <v>241</v>
      </c>
    </row>
    <row r="139" spans="2:65" s="11" customFormat="1" ht="11.25">
      <c r="B139" s="197"/>
      <c r="C139" s="198"/>
      <c r="D139" s="199" t="s">
        <v>220</v>
      </c>
      <c r="E139" s="200" t="s">
        <v>242</v>
      </c>
      <c r="F139" s="201" t="s">
        <v>243</v>
      </c>
      <c r="G139" s="198"/>
      <c r="H139" s="202">
        <v>0.76200000000000001</v>
      </c>
      <c r="I139" s="203"/>
      <c r="J139" s="198"/>
      <c r="K139" s="198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220</v>
      </c>
      <c r="AU139" s="208" t="s">
        <v>82</v>
      </c>
      <c r="AV139" s="11" t="s">
        <v>84</v>
      </c>
      <c r="AW139" s="11" t="s">
        <v>30</v>
      </c>
      <c r="AX139" s="11" t="s">
        <v>82</v>
      </c>
      <c r="AY139" s="208" t="s">
        <v>212</v>
      </c>
    </row>
    <row r="140" spans="2:65" s="10" customFormat="1" ht="25.9" customHeight="1">
      <c r="B140" s="170"/>
      <c r="C140" s="171"/>
      <c r="D140" s="172" t="s">
        <v>73</v>
      </c>
      <c r="E140" s="173" t="s">
        <v>82</v>
      </c>
      <c r="F140" s="173" t="s">
        <v>244</v>
      </c>
      <c r="G140" s="171"/>
      <c r="H140" s="171"/>
      <c r="I140" s="174"/>
      <c r="J140" s="175">
        <f>BK140</f>
        <v>0</v>
      </c>
      <c r="K140" s="171"/>
      <c r="L140" s="176"/>
      <c r="M140" s="177"/>
      <c r="N140" s="178"/>
      <c r="O140" s="178"/>
      <c r="P140" s="179">
        <f>SUM(P141:P216)</f>
        <v>0</v>
      </c>
      <c r="Q140" s="178"/>
      <c r="R140" s="179">
        <f>SUM(R141:R216)</f>
        <v>0</v>
      </c>
      <c r="S140" s="178"/>
      <c r="T140" s="180">
        <f>SUM(T141:T216)</f>
        <v>0</v>
      </c>
      <c r="AR140" s="181" t="s">
        <v>82</v>
      </c>
      <c r="AT140" s="182" t="s">
        <v>73</v>
      </c>
      <c r="AU140" s="182" t="s">
        <v>74</v>
      </c>
      <c r="AY140" s="181" t="s">
        <v>212</v>
      </c>
      <c r="BK140" s="183">
        <f>SUM(BK141:BK216)</f>
        <v>0</v>
      </c>
    </row>
    <row r="141" spans="2:65" s="1" customFormat="1" ht="24" customHeight="1">
      <c r="B141" s="33"/>
      <c r="C141" s="184" t="s">
        <v>245</v>
      </c>
      <c r="D141" s="184" t="s">
        <v>213</v>
      </c>
      <c r="E141" s="185" t="s">
        <v>246</v>
      </c>
      <c r="F141" s="186" t="s">
        <v>247</v>
      </c>
      <c r="G141" s="187" t="s">
        <v>248</v>
      </c>
      <c r="H141" s="188">
        <v>1</v>
      </c>
      <c r="I141" s="189"/>
      <c r="J141" s="190">
        <f>ROUND(I141*H141,2)</f>
        <v>0</v>
      </c>
      <c r="K141" s="186" t="s">
        <v>217</v>
      </c>
      <c r="L141" s="37"/>
      <c r="M141" s="191" t="s">
        <v>1</v>
      </c>
      <c r="N141" s="192" t="s">
        <v>39</v>
      </c>
      <c r="O141" s="65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AR141" s="195" t="s">
        <v>218</v>
      </c>
      <c r="AT141" s="195" t="s">
        <v>213</v>
      </c>
      <c r="AU141" s="195" t="s">
        <v>82</v>
      </c>
      <c r="AY141" s="16" t="s">
        <v>212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82</v>
      </c>
      <c r="BK141" s="196">
        <f>ROUND(I141*H141,2)</f>
        <v>0</v>
      </c>
      <c r="BL141" s="16" t="s">
        <v>218</v>
      </c>
      <c r="BM141" s="195" t="s">
        <v>249</v>
      </c>
    </row>
    <row r="142" spans="2:65" s="1" customFormat="1" ht="24" customHeight="1">
      <c r="B142" s="33"/>
      <c r="C142" s="184" t="s">
        <v>250</v>
      </c>
      <c r="D142" s="184" t="s">
        <v>213</v>
      </c>
      <c r="E142" s="185" t="s">
        <v>251</v>
      </c>
      <c r="F142" s="186" t="s">
        <v>252</v>
      </c>
      <c r="G142" s="187" t="s">
        <v>253</v>
      </c>
      <c r="H142" s="188">
        <v>145.35400000000001</v>
      </c>
      <c r="I142" s="189"/>
      <c r="J142" s="190">
        <f>ROUND(I142*H142,2)</f>
        <v>0</v>
      </c>
      <c r="K142" s="186" t="s">
        <v>217</v>
      </c>
      <c r="L142" s="37"/>
      <c r="M142" s="191" t="s">
        <v>1</v>
      </c>
      <c r="N142" s="192" t="s">
        <v>39</v>
      </c>
      <c r="O142" s="65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AR142" s="195" t="s">
        <v>218</v>
      </c>
      <c r="AT142" s="195" t="s">
        <v>213</v>
      </c>
      <c r="AU142" s="195" t="s">
        <v>82</v>
      </c>
      <c r="AY142" s="16" t="s">
        <v>212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82</v>
      </c>
      <c r="BK142" s="196">
        <f>ROUND(I142*H142,2)</f>
        <v>0</v>
      </c>
      <c r="BL142" s="16" t="s">
        <v>218</v>
      </c>
      <c r="BM142" s="195" t="s">
        <v>254</v>
      </c>
    </row>
    <row r="143" spans="2:65" s="12" customFormat="1" ht="11.25">
      <c r="B143" s="209"/>
      <c r="C143" s="210"/>
      <c r="D143" s="199" t="s">
        <v>220</v>
      </c>
      <c r="E143" s="211" t="s">
        <v>1</v>
      </c>
      <c r="F143" s="212" t="s">
        <v>255</v>
      </c>
      <c r="G143" s="210"/>
      <c r="H143" s="211" t="s">
        <v>1</v>
      </c>
      <c r="I143" s="213"/>
      <c r="J143" s="210"/>
      <c r="K143" s="210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220</v>
      </c>
      <c r="AU143" s="218" t="s">
        <v>82</v>
      </c>
      <c r="AV143" s="12" t="s">
        <v>82</v>
      </c>
      <c r="AW143" s="12" t="s">
        <v>30</v>
      </c>
      <c r="AX143" s="12" t="s">
        <v>74</v>
      </c>
      <c r="AY143" s="218" t="s">
        <v>212</v>
      </c>
    </row>
    <row r="144" spans="2:65" s="11" customFormat="1" ht="11.25">
      <c r="B144" s="197"/>
      <c r="C144" s="198"/>
      <c r="D144" s="199" t="s">
        <v>220</v>
      </c>
      <c r="E144" s="200" t="s">
        <v>111</v>
      </c>
      <c r="F144" s="201" t="s">
        <v>256</v>
      </c>
      <c r="G144" s="198"/>
      <c r="H144" s="202">
        <v>6.3280000000000003</v>
      </c>
      <c r="I144" s="203"/>
      <c r="J144" s="198"/>
      <c r="K144" s="198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220</v>
      </c>
      <c r="AU144" s="208" t="s">
        <v>82</v>
      </c>
      <c r="AV144" s="11" t="s">
        <v>84</v>
      </c>
      <c r="AW144" s="11" t="s">
        <v>30</v>
      </c>
      <c r="AX144" s="11" t="s">
        <v>74</v>
      </c>
      <c r="AY144" s="208" t="s">
        <v>212</v>
      </c>
    </row>
    <row r="145" spans="2:65" s="11" customFormat="1" ht="11.25">
      <c r="B145" s="197"/>
      <c r="C145" s="198"/>
      <c r="D145" s="199" t="s">
        <v>220</v>
      </c>
      <c r="E145" s="200" t="s">
        <v>113</v>
      </c>
      <c r="F145" s="201" t="s">
        <v>257</v>
      </c>
      <c r="G145" s="198"/>
      <c r="H145" s="202">
        <v>139.02600000000001</v>
      </c>
      <c r="I145" s="203"/>
      <c r="J145" s="198"/>
      <c r="K145" s="198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220</v>
      </c>
      <c r="AU145" s="208" t="s">
        <v>82</v>
      </c>
      <c r="AV145" s="11" t="s">
        <v>84</v>
      </c>
      <c r="AW145" s="11" t="s">
        <v>30</v>
      </c>
      <c r="AX145" s="11" t="s">
        <v>74</v>
      </c>
      <c r="AY145" s="208" t="s">
        <v>212</v>
      </c>
    </row>
    <row r="146" spans="2:65" s="11" customFormat="1" ht="11.25">
      <c r="B146" s="197"/>
      <c r="C146" s="198"/>
      <c r="D146" s="199" t="s">
        <v>220</v>
      </c>
      <c r="E146" s="200" t="s">
        <v>258</v>
      </c>
      <c r="F146" s="201" t="s">
        <v>259</v>
      </c>
      <c r="G146" s="198"/>
      <c r="H146" s="202">
        <v>145.35400000000001</v>
      </c>
      <c r="I146" s="203"/>
      <c r="J146" s="198"/>
      <c r="K146" s="198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220</v>
      </c>
      <c r="AU146" s="208" t="s">
        <v>82</v>
      </c>
      <c r="AV146" s="11" t="s">
        <v>84</v>
      </c>
      <c r="AW146" s="11" t="s">
        <v>30</v>
      </c>
      <c r="AX146" s="11" t="s">
        <v>82</v>
      </c>
      <c r="AY146" s="208" t="s">
        <v>212</v>
      </c>
    </row>
    <row r="147" spans="2:65" s="1" customFormat="1" ht="24" customHeight="1">
      <c r="B147" s="33"/>
      <c r="C147" s="184" t="s">
        <v>260</v>
      </c>
      <c r="D147" s="184" t="s">
        <v>213</v>
      </c>
      <c r="E147" s="185" t="s">
        <v>261</v>
      </c>
      <c r="F147" s="186" t="s">
        <v>262</v>
      </c>
      <c r="G147" s="187" t="s">
        <v>253</v>
      </c>
      <c r="H147" s="188">
        <v>2.0659999999999998</v>
      </c>
      <c r="I147" s="189"/>
      <c r="J147" s="190">
        <f>ROUND(I147*H147,2)</f>
        <v>0</v>
      </c>
      <c r="K147" s="186" t="s">
        <v>217</v>
      </c>
      <c r="L147" s="37"/>
      <c r="M147" s="191" t="s">
        <v>1</v>
      </c>
      <c r="N147" s="192" t="s">
        <v>39</v>
      </c>
      <c r="O147" s="65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AR147" s="195" t="s">
        <v>218</v>
      </c>
      <c r="AT147" s="195" t="s">
        <v>213</v>
      </c>
      <c r="AU147" s="195" t="s">
        <v>82</v>
      </c>
      <c r="AY147" s="16" t="s">
        <v>212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82</v>
      </c>
      <c r="BK147" s="196">
        <f>ROUND(I147*H147,2)</f>
        <v>0</v>
      </c>
      <c r="BL147" s="16" t="s">
        <v>218</v>
      </c>
      <c r="BM147" s="195" t="s">
        <v>263</v>
      </c>
    </row>
    <row r="148" spans="2:65" s="12" customFormat="1" ht="11.25">
      <c r="B148" s="209"/>
      <c r="C148" s="210"/>
      <c r="D148" s="199" t="s">
        <v>220</v>
      </c>
      <c r="E148" s="211" t="s">
        <v>1</v>
      </c>
      <c r="F148" s="212" t="s">
        <v>255</v>
      </c>
      <c r="G148" s="210"/>
      <c r="H148" s="211" t="s">
        <v>1</v>
      </c>
      <c r="I148" s="213"/>
      <c r="J148" s="210"/>
      <c r="K148" s="210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220</v>
      </c>
      <c r="AU148" s="218" t="s">
        <v>82</v>
      </c>
      <c r="AV148" s="12" t="s">
        <v>82</v>
      </c>
      <c r="AW148" s="12" t="s">
        <v>30</v>
      </c>
      <c r="AX148" s="12" t="s">
        <v>74</v>
      </c>
      <c r="AY148" s="218" t="s">
        <v>212</v>
      </c>
    </row>
    <row r="149" spans="2:65" s="11" customFormat="1" ht="11.25">
      <c r="B149" s="197"/>
      <c r="C149" s="198"/>
      <c r="D149" s="199" t="s">
        <v>220</v>
      </c>
      <c r="E149" s="200" t="s">
        <v>264</v>
      </c>
      <c r="F149" s="201" t="s">
        <v>265</v>
      </c>
      <c r="G149" s="198"/>
      <c r="H149" s="202">
        <v>2.0659999999999998</v>
      </c>
      <c r="I149" s="203"/>
      <c r="J149" s="198"/>
      <c r="K149" s="198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220</v>
      </c>
      <c r="AU149" s="208" t="s">
        <v>82</v>
      </c>
      <c r="AV149" s="11" t="s">
        <v>84</v>
      </c>
      <c r="AW149" s="11" t="s">
        <v>30</v>
      </c>
      <c r="AX149" s="11" t="s">
        <v>82</v>
      </c>
      <c r="AY149" s="208" t="s">
        <v>212</v>
      </c>
    </row>
    <row r="150" spans="2:65" s="1" customFormat="1" ht="24" customHeight="1">
      <c r="B150" s="33"/>
      <c r="C150" s="184" t="s">
        <v>266</v>
      </c>
      <c r="D150" s="184" t="s">
        <v>213</v>
      </c>
      <c r="E150" s="185" t="s">
        <v>267</v>
      </c>
      <c r="F150" s="186" t="s">
        <v>268</v>
      </c>
      <c r="G150" s="187" t="s">
        <v>253</v>
      </c>
      <c r="H150" s="188">
        <v>19.702000000000002</v>
      </c>
      <c r="I150" s="189"/>
      <c r="J150" s="190">
        <f>ROUND(I150*H150,2)</f>
        <v>0</v>
      </c>
      <c r="K150" s="186" t="s">
        <v>217</v>
      </c>
      <c r="L150" s="37"/>
      <c r="M150" s="191" t="s">
        <v>1</v>
      </c>
      <c r="N150" s="192" t="s">
        <v>39</v>
      </c>
      <c r="O150" s="65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AR150" s="195" t="s">
        <v>218</v>
      </c>
      <c r="AT150" s="195" t="s">
        <v>213</v>
      </c>
      <c r="AU150" s="195" t="s">
        <v>82</v>
      </c>
      <c r="AY150" s="16" t="s">
        <v>212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82</v>
      </c>
      <c r="BK150" s="196">
        <f>ROUND(I150*H150,2)</f>
        <v>0</v>
      </c>
      <c r="BL150" s="16" t="s">
        <v>218</v>
      </c>
      <c r="BM150" s="195" t="s">
        <v>269</v>
      </c>
    </row>
    <row r="151" spans="2:65" s="12" customFormat="1" ht="11.25">
      <c r="B151" s="209"/>
      <c r="C151" s="210"/>
      <c r="D151" s="199" t="s">
        <v>220</v>
      </c>
      <c r="E151" s="211" t="s">
        <v>1</v>
      </c>
      <c r="F151" s="212" t="s">
        <v>255</v>
      </c>
      <c r="G151" s="210"/>
      <c r="H151" s="211" t="s">
        <v>1</v>
      </c>
      <c r="I151" s="213"/>
      <c r="J151" s="210"/>
      <c r="K151" s="210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220</v>
      </c>
      <c r="AU151" s="218" t="s">
        <v>82</v>
      </c>
      <c r="AV151" s="12" t="s">
        <v>82</v>
      </c>
      <c r="AW151" s="12" t="s">
        <v>30</v>
      </c>
      <c r="AX151" s="12" t="s">
        <v>74</v>
      </c>
      <c r="AY151" s="218" t="s">
        <v>212</v>
      </c>
    </row>
    <row r="152" spans="2:65" s="11" customFormat="1" ht="11.25">
      <c r="B152" s="197"/>
      <c r="C152" s="198"/>
      <c r="D152" s="199" t="s">
        <v>220</v>
      </c>
      <c r="E152" s="200" t="s">
        <v>115</v>
      </c>
      <c r="F152" s="201" t="s">
        <v>270</v>
      </c>
      <c r="G152" s="198"/>
      <c r="H152" s="202">
        <v>3.722</v>
      </c>
      <c r="I152" s="203"/>
      <c r="J152" s="198"/>
      <c r="K152" s="198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220</v>
      </c>
      <c r="AU152" s="208" t="s">
        <v>82</v>
      </c>
      <c r="AV152" s="11" t="s">
        <v>84</v>
      </c>
      <c r="AW152" s="11" t="s">
        <v>30</v>
      </c>
      <c r="AX152" s="11" t="s">
        <v>74</v>
      </c>
      <c r="AY152" s="208" t="s">
        <v>212</v>
      </c>
    </row>
    <row r="153" spans="2:65" s="11" customFormat="1" ht="11.25">
      <c r="B153" s="197"/>
      <c r="C153" s="198"/>
      <c r="D153" s="199" t="s">
        <v>220</v>
      </c>
      <c r="E153" s="200" t="s">
        <v>117</v>
      </c>
      <c r="F153" s="201" t="s">
        <v>271</v>
      </c>
      <c r="G153" s="198"/>
      <c r="H153" s="202">
        <v>15.98</v>
      </c>
      <c r="I153" s="203"/>
      <c r="J153" s="198"/>
      <c r="K153" s="198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220</v>
      </c>
      <c r="AU153" s="208" t="s">
        <v>82</v>
      </c>
      <c r="AV153" s="11" t="s">
        <v>84</v>
      </c>
      <c r="AW153" s="11" t="s">
        <v>30</v>
      </c>
      <c r="AX153" s="11" t="s">
        <v>74</v>
      </c>
      <c r="AY153" s="208" t="s">
        <v>212</v>
      </c>
    </row>
    <row r="154" spans="2:65" s="11" customFormat="1" ht="11.25">
      <c r="B154" s="197"/>
      <c r="C154" s="198"/>
      <c r="D154" s="199" t="s">
        <v>220</v>
      </c>
      <c r="E154" s="200" t="s">
        <v>272</v>
      </c>
      <c r="F154" s="201" t="s">
        <v>273</v>
      </c>
      <c r="G154" s="198"/>
      <c r="H154" s="202">
        <v>19.702000000000002</v>
      </c>
      <c r="I154" s="203"/>
      <c r="J154" s="198"/>
      <c r="K154" s="198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220</v>
      </c>
      <c r="AU154" s="208" t="s">
        <v>82</v>
      </c>
      <c r="AV154" s="11" t="s">
        <v>84</v>
      </c>
      <c r="AW154" s="11" t="s">
        <v>30</v>
      </c>
      <c r="AX154" s="11" t="s">
        <v>82</v>
      </c>
      <c r="AY154" s="208" t="s">
        <v>212</v>
      </c>
    </row>
    <row r="155" spans="2:65" s="1" customFormat="1" ht="24" customHeight="1">
      <c r="B155" s="33"/>
      <c r="C155" s="184" t="s">
        <v>274</v>
      </c>
      <c r="D155" s="184" t="s">
        <v>213</v>
      </c>
      <c r="E155" s="185" t="s">
        <v>275</v>
      </c>
      <c r="F155" s="186" t="s">
        <v>276</v>
      </c>
      <c r="G155" s="187" t="s">
        <v>253</v>
      </c>
      <c r="H155" s="188">
        <v>20.843</v>
      </c>
      <c r="I155" s="189"/>
      <c r="J155" s="190">
        <f>ROUND(I155*H155,2)</f>
        <v>0</v>
      </c>
      <c r="K155" s="186" t="s">
        <v>217</v>
      </c>
      <c r="L155" s="37"/>
      <c r="M155" s="191" t="s">
        <v>1</v>
      </c>
      <c r="N155" s="192" t="s">
        <v>39</v>
      </c>
      <c r="O155" s="65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AR155" s="195" t="s">
        <v>218</v>
      </c>
      <c r="AT155" s="195" t="s">
        <v>213</v>
      </c>
      <c r="AU155" s="195" t="s">
        <v>82</v>
      </c>
      <c r="AY155" s="16" t="s">
        <v>212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82</v>
      </c>
      <c r="BK155" s="196">
        <f>ROUND(I155*H155,2)</f>
        <v>0</v>
      </c>
      <c r="BL155" s="16" t="s">
        <v>218</v>
      </c>
      <c r="BM155" s="195" t="s">
        <v>277</v>
      </c>
    </row>
    <row r="156" spans="2:65" s="12" customFormat="1" ht="11.25">
      <c r="B156" s="209"/>
      <c r="C156" s="210"/>
      <c r="D156" s="199" t="s">
        <v>220</v>
      </c>
      <c r="E156" s="211" t="s">
        <v>1</v>
      </c>
      <c r="F156" s="212" t="s">
        <v>255</v>
      </c>
      <c r="G156" s="210"/>
      <c r="H156" s="211" t="s">
        <v>1</v>
      </c>
      <c r="I156" s="213"/>
      <c r="J156" s="210"/>
      <c r="K156" s="210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220</v>
      </c>
      <c r="AU156" s="218" t="s">
        <v>82</v>
      </c>
      <c r="AV156" s="12" t="s">
        <v>82</v>
      </c>
      <c r="AW156" s="12" t="s">
        <v>30</v>
      </c>
      <c r="AX156" s="12" t="s">
        <v>74</v>
      </c>
      <c r="AY156" s="218" t="s">
        <v>212</v>
      </c>
    </row>
    <row r="157" spans="2:65" s="11" customFormat="1" ht="11.25">
      <c r="B157" s="197"/>
      <c r="C157" s="198"/>
      <c r="D157" s="199" t="s">
        <v>220</v>
      </c>
      <c r="E157" s="200" t="s">
        <v>278</v>
      </c>
      <c r="F157" s="201" t="s">
        <v>279</v>
      </c>
      <c r="G157" s="198"/>
      <c r="H157" s="202">
        <v>11.393000000000001</v>
      </c>
      <c r="I157" s="203"/>
      <c r="J157" s="198"/>
      <c r="K157" s="198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220</v>
      </c>
      <c r="AU157" s="208" t="s">
        <v>82</v>
      </c>
      <c r="AV157" s="11" t="s">
        <v>84</v>
      </c>
      <c r="AW157" s="11" t="s">
        <v>30</v>
      </c>
      <c r="AX157" s="11" t="s">
        <v>74</v>
      </c>
      <c r="AY157" s="208" t="s">
        <v>212</v>
      </c>
    </row>
    <row r="158" spans="2:65" s="11" customFormat="1" ht="11.25">
      <c r="B158" s="197"/>
      <c r="C158" s="198"/>
      <c r="D158" s="199" t="s">
        <v>220</v>
      </c>
      <c r="E158" s="200" t="s">
        <v>119</v>
      </c>
      <c r="F158" s="201" t="s">
        <v>280</v>
      </c>
      <c r="G158" s="198"/>
      <c r="H158" s="202">
        <v>9.4499999999999993</v>
      </c>
      <c r="I158" s="203"/>
      <c r="J158" s="198"/>
      <c r="K158" s="198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220</v>
      </c>
      <c r="AU158" s="208" t="s">
        <v>82</v>
      </c>
      <c r="AV158" s="11" t="s">
        <v>84</v>
      </c>
      <c r="AW158" s="11" t="s">
        <v>30</v>
      </c>
      <c r="AX158" s="11" t="s">
        <v>74</v>
      </c>
      <c r="AY158" s="208" t="s">
        <v>212</v>
      </c>
    </row>
    <row r="159" spans="2:65" s="11" customFormat="1" ht="11.25">
      <c r="B159" s="197"/>
      <c r="C159" s="198"/>
      <c r="D159" s="199" t="s">
        <v>220</v>
      </c>
      <c r="E159" s="200" t="s">
        <v>281</v>
      </c>
      <c r="F159" s="201" t="s">
        <v>282</v>
      </c>
      <c r="G159" s="198"/>
      <c r="H159" s="202">
        <v>20.843</v>
      </c>
      <c r="I159" s="203"/>
      <c r="J159" s="198"/>
      <c r="K159" s="198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220</v>
      </c>
      <c r="AU159" s="208" t="s">
        <v>82</v>
      </c>
      <c r="AV159" s="11" t="s">
        <v>84</v>
      </c>
      <c r="AW159" s="11" t="s">
        <v>30</v>
      </c>
      <c r="AX159" s="11" t="s">
        <v>82</v>
      </c>
      <c r="AY159" s="208" t="s">
        <v>212</v>
      </c>
    </row>
    <row r="160" spans="2:65" s="1" customFormat="1" ht="24" customHeight="1">
      <c r="B160" s="33"/>
      <c r="C160" s="184" t="s">
        <v>283</v>
      </c>
      <c r="D160" s="184" t="s">
        <v>213</v>
      </c>
      <c r="E160" s="185" t="s">
        <v>284</v>
      </c>
      <c r="F160" s="186" t="s">
        <v>285</v>
      </c>
      <c r="G160" s="187" t="s">
        <v>253</v>
      </c>
      <c r="H160" s="188">
        <v>9.5180000000000007</v>
      </c>
      <c r="I160" s="189"/>
      <c r="J160" s="190">
        <f>ROUND(I160*H160,2)</f>
        <v>0</v>
      </c>
      <c r="K160" s="186" t="s">
        <v>217</v>
      </c>
      <c r="L160" s="37"/>
      <c r="M160" s="191" t="s">
        <v>1</v>
      </c>
      <c r="N160" s="192" t="s">
        <v>39</v>
      </c>
      <c r="O160" s="65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AR160" s="195" t="s">
        <v>218</v>
      </c>
      <c r="AT160" s="195" t="s">
        <v>213</v>
      </c>
      <c r="AU160" s="195" t="s">
        <v>82</v>
      </c>
      <c r="AY160" s="16" t="s">
        <v>212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82</v>
      </c>
      <c r="BK160" s="196">
        <f>ROUND(I160*H160,2)</f>
        <v>0</v>
      </c>
      <c r="BL160" s="16" t="s">
        <v>218</v>
      </c>
      <c r="BM160" s="195" t="s">
        <v>286</v>
      </c>
    </row>
    <row r="161" spans="2:65" s="11" customFormat="1" ht="11.25">
      <c r="B161" s="197"/>
      <c r="C161" s="198"/>
      <c r="D161" s="199" t="s">
        <v>220</v>
      </c>
      <c r="E161" s="200" t="s">
        <v>287</v>
      </c>
      <c r="F161" s="201" t="s">
        <v>288</v>
      </c>
      <c r="G161" s="198"/>
      <c r="H161" s="202">
        <v>9.5180000000000007</v>
      </c>
      <c r="I161" s="203"/>
      <c r="J161" s="198"/>
      <c r="K161" s="198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220</v>
      </c>
      <c r="AU161" s="208" t="s">
        <v>82</v>
      </c>
      <c r="AV161" s="11" t="s">
        <v>84</v>
      </c>
      <c r="AW161" s="11" t="s">
        <v>30</v>
      </c>
      <c r="AX161" s="11" t="s">
        <v>82</v>
      </c>
      <c r="AY161" s="208" t="s">
        <v>212</v>
      </c>
    </row>
    <row r="162" spans="2:65" s="1" customFormat="1" ht="24" customHeight="1">
      <c r="B162" s="33"/>
      <c r="C162" s="184" t="s">
        <v>289</v>
      </c>
      <c r="D162" s="184" t="s">
        <v>213</v>
      </c>
      <c r="E162" s="185" t="s">
        <v>290</v>
      </c>
      <c r="F162" s="186" t="s">
        <v>291</v>
      </c>
      <c r="G162" s="187" t="s">
        <v>253</v>
      </c>
      <c r="H162" s="188">
        <v>36</v>
      </c>
      <c r="I162" s="189"/>
      <c r="J162" s="190">
        <f>ROUND(I162*H162,2)</f>
        <v>0</v>
      </c>
      <c r="K162" s="186" t="s">
        <v>217</v>
      </c>
      <c r="L162" s="37"/>
      <c r="M162" s="191" t="s">
        <v>1</v>
      </c>
      <c r="N162" s="192" t="s">
        <v>39</v>
      </c>
      <c r="O162" s="65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AR162" s="195" t="s">
        <v>218</v>
      </c>
      <c r="AT162" s="195" t="s">
        <v>213</v>
      </c>
      <c r="AU162" s="195" t="s">
        <v>82</v>
      </c>
      <c r="AY162" s="16" t="s">
        <v>212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6" t="s">
        <v>82</v>
      </c>
      <c r="BK162" s="196">
        <f>ROUND(I162*H162,2)</f>
        <v>0</v>
      </c>
      <c r="BL162" s="16" t="s">
        <v>218</v>
      </c>
      <c r="BM162" s="195" t="s">
        <v>292</v>
      </c>
    </row>
    <row r="163" spans="2:65" s="12" customFormat="1" ht="11.25">
      <c r="B163" s="209"/>
      <c r="C163" s="210"/>
      <c r="D163" s="199" t="s">
        <v>220</v>
      </c>
      <c r="E163" s="211" t="s">
        <v>1</v>
      </c>
      <c r="F163" s="212" t="s">
        <v>255</v>
      </c>
      <c r="G163" s="210"/>
      <c r="H163" s="211" t="s">
        <v>1</v>
      </c>
      <c r="I163" s="213"/>
      <c r="J163" s="210"/>
      <c r="K163" s="210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220</v>
      </c>
      <c r="AU163" s="218" t="s">
        <v>82</v>
      </c>
      <c r="AV163" s="12" t="s">
        <v>82</v>
      </c>
      <c r="AW163" s="12" t="s">
        <v>30</v>
      </c>
      <c r="AX163" s="12" t="s">
        <v>74</v>
      </c>
      <c r="AY163" s="218" t="s">
        <v>212</v>
      </c>
    </row>
    <row r="164" spans="2:65" s="12" customFormat="1" ht="11.25">
      <c r="B164" s="209"/>
      <c r="C164" s="210"/>
      <c r="D164" s="199" t="s">
        <v>220</v>
      </c>
      <c r="E164" s="211" t="s">
        <v>1</v>
      </c>
      <c r="F164" s="212" t="s">
        <v>293</v>
      </c>
      <c r="G164" s="210"/>
      <c r="H164" s="211" t="s">
        <v>1</v>
      </c>
      <c r="I164" s="213"/>
      <c r="J164" s="210"/>
      <c r="K164" s="210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220</v>
      </c>
      <c r="AU164" s="218" t="s">
        <v>82</v>
      </c>
      <c r="AV164" s="12" t="s">
        <v>82</v>
      </c>
      <c r="AW164" s="12" t="s">
        <v>30</v>
      </c>
      <c r="AX164" s="12" t="s">
        <v>74</v>
      </c>
      <c r="AY164" s="218" t="s">
        <v>212</v>
      </c>
    </row>
    <row r="165" spans="2:65" s="11" customFormat="1" ht="11.25">
      <c r="B165" s="197"/>
      <c r="C165" s="198"/>
      <c r="D165" s="199" t="s">
        <v>220</v>
      </c>
      <c r="E165" s="200" t="s">
        <v>294</v>
      </c>
      <c r="F165" s="201" t="s">
        <v>295</v>
      </c>
      <c r="G165" s="198"/>
      <c r="H165" s="202">
        <v>4.7699999999999996</v>
      </c>
      <c r="I165" s="203"/>
      <c r="J165" s="198"/>
      <c r="K165" s="198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220</v>
      </c>
      <c r="AU165" s="208" t="s">
        <v>82</v>
      </c>
      <c r="AV165" s="11" t="s">
        <v>84</v>
      </c>
      <c r="AW165" s="11" t="s">
        <v>30</v>
      </c>
      <c r="AX165" s="11" t="s">
        <v>74</v>
      </c>
      <c r="AY165" s="208" t="s">
        <v>212</v>
      </c>
    </row>
    <row r="166" spans="2:65" s="12" customFormat="1" ht="11.25">
      <c r="B166" s="209"/>
      <c r="C166" s="210"/>
      <c r="D166" s="199" t="s">
        <v>220</v>
      </c>
      <c r="E166" s="211" t="s">
        <v>1</v>
      </c>
      <c r="F166" s="212" t="s">
        <v>296</v>
      </c>
      <c r="G166" s="210"/>
      <c r="H166" s="211" t="s">
        <v>1</v>
      </c>
      <c r="I166" s="213"/>
      <c r="J166" s="210"/>
      <c r="K166" s="210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220</v>
      </c>
      <c r="AU166" s="218" t="s">
        <v>82</v>
      </c>
      <c r="AV166" s="12" t="s">
        <v>82</v>
      </c>
      <c r="AW166" s="12" t="s">
        <v>30</v>
      </c>
      <c r="AX166" s="12" t="s">
        <v>74</v>
      </c>
      <c r="AY166" s="218" t="s">
        <v>212</v>
      </c>
    </row>
    <row r="167" spans="2:65" s="11" customFormat="1" ht="11.25">
      <c r="B167" s="197"/>
      <c r="C167" s="198"/>
      <c r="D167" s="199" t="s">
        <v>220</v>
      </c>
      <c r="E167" s="200" t="s">
        <v>121</v>
      </c>
      <c r="F167" s="201" t="s">
        <v>297</v>
      </c>
      <c r="G167" s="198"/>
      <c r="H167" s="202">
        <v>20.48</v>
      </c>
      <c r="I167" s="203"/>
      <c r="J167" s="198"/>
      <c r="K167" s="198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220</v>
      </c>
      <c r="AU167" s="208" t="s">
        <v>82</v>
      </c>
      <c r="AV167" s="11" t="s">
        <v>84</v>
      </c>
      <c r="AW167" s="11" t="s">
        <v>30</v>
      </c>
      <c r="AX167" s="11" t="s">
        <v>74</v>
      </c>
      <c r="AY167" s="208" t="s">
        <v>212</v>
      </c>
    </row>
    <row r="168" spans="2:65" s="11" customFormat="1" ht="11.25">
      <c r="B168" s="197"/>
      <c r="C168" s="198"/>
      <c r="D168" s="199" t="s">
        <v>220</v>
      </c>
      <c r="E168" s="200" t="s">
        <v>123</v>
      </c>
      <c r="F168" s="201" t="s">
        <v>298</v>
      </c>
      <c r="G168" s="198"/>
      <c r="H168" s="202">
        <v>25.52</v>
      </c>
      <c r="I168" s="203"/>
      <c r="J168" s="198"/>
      <c r="K168" s="198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220</v>
      </c>
      <c r="AU168" s="208" t="s">
        <v>82</v>
      </c>
      <c r="AV168" s="11" t="s">
        <v>84</v>
      </c>
      <c r="AW168" s="11" t="s">
        <v>30</v>
      </c>
      <c r="AX168" s="11" t="s">
        <v>74</v>
      </c>
      <c r="AY168" s="208" t="s">
        <v>212</v>
      </c>
    </row>
    <row r="169" spans="2:65" s="12" customFormat="1" ht="11.25">
      <c r="B169" s="209"/>
      <c r="C169" s="210"/>
      <c r="D169" s="199" t="s">
        <v>220</v>
      </c>
      <c r="E169" s="211" t="s">
        <v>1</v>
      </c>
      <c r="F169" s="212" t="s">
        <v>299</v>
      </c>
      <c r="G169" s="210"/>
      <c r="H169" s="211" t="s">
        <v>1</v>
      </c>
      <c r="I169" s="213"/>
      <c r="J169" s="210"/>
      <c r="K169" s="210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220</v>
      </c>
      <c r="AU169" s="218" t="s">
        <v>82</v>
      </c>
      <c r="AV169" s="12" t="s">
        <v>82</v>
      </c>
      <c r="AW169" s="12" t="s">
        <v>30</v>
      </c>
      <c r="AX169" s="12" t="s">
        <v>74</v>
      </c>
      <c r="AY169" s="218" t="s">
        <v>212</v>
      </c>
    </row>
    <row r="170" spans="2:65" s="11" customFormat="1" ht="11.25">
      <c r="B170" s="197"/>
      <c r="C170" s="198"/>
      <c r="D170" s="199" t="s">
        <v>220</v>
      </c>
      <c r="E170" s="200" t="s">
        <v>125</v>
      </c>
      <c r="F170" s="201" t="s">
        <v>300</v>
      </c>
      <c r="G170" s="198"/>
      <c r="H170" s="202">
        <v>46.22</v>
      </c>
      <c r="I170" s="203"/>
      <c r="J170" s="198"/>
      <c r="K170" s="198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220</v>
      </c>
      <c r="AU170" s="208" t="s">
        <v>82</v>
      </c>
      <c r="AV170" s="11" t="s">
        <v>84</v>
      </c>
      <c r="AW170" s="11" t="s">
        <v>30</v>
      </c>
      <c r="AX170" s="11" t="s">
        <v>74</v>
      </c>
      <c r="AY170" s="208" t="s">
        <v>212</v>
      </c>
    </row>
    <row r="171" spans="2:65" s="11" customFormat="1" ht="11.25">
      <c r="B171" s="197"/>
      <c r="C171" s="198"/>
      <c r="D171" s="199" t="s">
        <v>220</v>
      </c>
      <c r="E171" s="200" t="s">
        <v>127</v>
      </c>
      <c r="F171" s="201" t="s">
        <v>301</v>
      </c>
      <c r="G171" s="198"/>
      <c r="H171" s="202">
        <v>36.47</v>
      </c>
      <c r="I171" s="203"/>
      <c r="J171" s="198"/>
      <c r="K171" s="198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220</v>
      </c>
      <c r="AU171" s="208" t="s">
        <v>82</v>
      </c>
      <c r="AV171" s="11" t="s">
        <v>84</v>
      </c>
      <c r="AW171" s="11" t="s">
        <v>30</v>
      </c>
      <c r="AX171" s="11" t="s">
        <v>74</v>
      </c>
      <c r="AY171" s="208" t="s">
        <v>212</v>
      </c>
    </row>
    <row r="172" spans="2:65" s="11" customFormat="1" ht="11.25">
      <c r="B172" s="197"/>
      <c r="C172" s="198"/>
      <c r="D172" s="199" t="s">
        <v>220</v>
      </c>
      <c r="E172" s="200" t="s">
        <v>129</v>
      </c>
      <c r="F172" s="201" t="s">
        <v>302</v>
      </c>
      <c r="G172" s="198"/>
      <c r="H172" s="202">
        <v>38.052</v>
      </c>
      <c r="I172" s="203"/>
      <c r="J172" s="198"/>
      <c r="K172" s="198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220</v>
      </c>
      <c r="AU172" s="208" t="s">
        <v>82</v>
      </c>
      <c r="AV172" s="11" t="s">
        <v>84</v>
      </c>
      <c r="AW172" s="11" t="s">
        <v>30</v>
      </c>
      <c r="AX172" s="11" t="s">
        <v>74</v>
      </c>
      <c r="AY172" s="208" t="s">
        <v>212</v>
      </c>
    </row>
    <row r="173" spans="2:65" s="11" customFormat="1" ht="11.25">
      <c r="B173" s="197"/>
      <c r="C173" s="198"/>
      <c r="D173" s="199" t="s">
        <v>220</v>
      </c>
      <c r="E173" s="200" t="s">
        <v>303</v>
      </c>
      <c r="F173" s="201" t="s">
        <v>304</v>
      </c>
      <c r="G173" s="198"/>
      <c r="H173" s="202">
        <v>171.512</v>
      </c>
      <c r="I173" s="203"/>
      <c r="J173" s="198"/>
      <c r="K173" s="198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220</v>
      </c>
      <c r="AU173" s="208" t="s">
        <v>82</v>
      </c>
      <c r="AV173" s="11" t="s">
        <v>84</v>
      </c>
      <c r="AW173" s="11" t="s">
        <v>30</v>
      </c>
      <c r="AX173" s="11" t="s">
        <v>74</v>
      </c>
      <c r="AY173" s="208" t="s">
        <v>212</v>
      </c>
    </row>
    <row r="174" spans="2:65" s="11" customFormat="1" ht="11.25">
      <c r="B174" s="197"/>
      <c r="C174" s="198"/>
      <c r="D174" s="199" t="s">
        <v>220</v>
      </c>
      <c r="E174" s="200" t="s">
        <v>305</v>
      </c>
      <c r="F174" s="201" t="s">
        <v>306</v>
      </c>
      <c r="G174" s="198"/>
      <c r="H174" s="202">
        <v>36</v>
      </c>
      <c r="I174" s="203"/>
      <c r="J174" s="198"/>
      <c r="K174" s="198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220</v>
      </c>
      <c r="AU174" s="208" t="s">
        <v>82</v>
      </c>
      <c r="AV174" s="11" t="s">
        <v>84</v>
      </c>
      <c r="AW174" s="11" t="s">
        <v>30</v>
      </c>
      <c r="AX174" s="11" t="s">
        <v>82</v>
      </c>
      <c r="AY174" s="208" t="s">
        <v>212</v>
      </c>
    </row>
    <row r="175" spans="2:65" s="1" customFormat="1" ht="24" customHeight="1">
      <c r="B175" s="33"/>
      <c r="C175" s="184" t="s">
        <v>307</v>
      </c>
      <c r="D175" s="184" t="s">
        <v>213</v>
      </c>
      <c r="E175" s="185" t="s">
        <v>308</v>
      </c>
      <c r="F175" s="186" t="s">
        <v>309</v>
      </c>
      <c r="G175" s="187" t="s">
        <v>253</v>
      </c>
      <c r="H175" s="188">
        <v>135.512</v>
      </c>
      <c r="I175" s="189"/>
      <c r="J175" s="190">
        <f>ROUND(I175*H175,2)</f>
        <v>0</v>
      </c>
      <c r="K175" s="186" t="s">
        <v>217</v>
      </c>
      <c r="L175" s="37"/>
      <c r="M175" s="191" t="s">
        <v>1</v>
      </c>
      <c r="N175" s="192" t="s">
        <v>39</v>
      </c>
      <c r="O175" s="65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AR175" s="195" t="s">
        <v>218</v>
      </c>
      <c r="AT175" s="195" t="s">
        <v>213</v>
      </c>
      <c r="AU175" s="195" t="s">
        <v>82</v>
      </c>
      <c r="AY175" s="16" t="s">
        <v>212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82</v>
      </c>
      <c r="BK175" s="196">
        <f>ROUND(I175*H175,2)</f>
        <v>0</v>
      </c>
      <c r="BL175" s="16" t="s">
        <v>218</v>
      </c>
      <c r="BM175" s="195" t="s">
        <v>310</v>
      </c>
    </row>
    <row r="176" spans="2:65" s="12" customFormat="1" ht="11.25">
      <c r="B176" s="209"/>
      <c r="C176" s="210"/>
      <c r="D176" s="199" t="s">
        <v>220</v>
      </c>
      <c r="E176" s="211" t="s">
        <v>1</v>
      </c>
      <c r="F176" s="212" t="s">
        <v>255</v>
      </c>
      <c r="G176" s="210"/>
      <c r="H176" s="211" t="s">
        <v>1</v>
      </c>
      <c r="I176" s="213"/>
      <c r="J176" s="210"/>
      <c r="K176" s="210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220</v>
      </c>
      <c r="AU176" s="218" t="s">
        <v>82</v>
      </c>
      <c r="AV176" s="12" t="s">
        <v>82</v>
      </c>
      <c r="AW176" s="12" t="s">
        <v>30</v>
      </c>
      <c r="AX176" s="12" t="s">
        <v>74</v>
      </c>
      <c r="AY176" s="218" t="s">
        <v>212</v>
      </c>
    </row>
    <row r="177" spans="2:65" s="12" customFormat="1" ht="11.25">
      <c r="B177" s="209"/>
      <c r="C177" s="210"/>
      <c r="D177" s="199" t="s">
        <v>220</v>
      </c>
      <c r="E177" s="211" t="s">
        <v>1</v>
      </c>
      <c r="F177" s="212" t="s">
        <v>293</v>
      </c>
      <c r="G177" s="210"/>
      <c r="H177" s="211" t="s">
        <v>1</v>
      </c>
      <c r="I177" s="213"/>
      <c r="J177" s="210"/>
      <c r="K177" s="210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220</v>
      </c>
      <c r="AU177" s="218" t="s">
        <v>82</v>
      </c>
      <c r="AV177" s="12" t="s">
        <v>82</v>
      </c>
      <c r="AW177" s="12" t="s">
        <v>30</v>
      </c>
      <c r="AX177" s="12" t="s">
        <v>74</v>
      </c>
      <c r="AY177" s="218" t="s">
        <v>212</v>
      </c>
    </row>
    <row r="178" spans="2:65" s="11" customFormat="1" ht="11.25">
      <c r="B178" s="197"/>
      <c r="C178" s="198"/>
      <c r="D178" s="199" t="s">
        <v>220</v>
      </c>
      <c r="E178" s="200" t="s">
        <v>311</v>
      </c>
      <c r="F178" s="201" t="s">
        <v>295</v>
      </c>
      <c r="G178" s="198"/>
      <c r="H178" s="202">
        <v>4.7699999999999996</v>
      </c>
      <c r="I178" s="203"/>
      <c r="J178" s="198"/>
      <c r="K178" s="198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220</v>
      </c>
      <c r="AU178" s="208" t="s">
        <v>82</v>
      </c>
      <c r="AV178" s="11" t="s">
        <v>84</v>
      </c>
      <c r="AW178" s="11" t="s">
        <v>30</v>
      </c>
      <c r="AX178" s="11" t="s">
        <v>74</v>
      </c>
      <c r="AY178" s="208" t="s">
        <v>212</v>
      </c>
    </row>
    <row r="179" spans="2:65" s="12" customFormat="1" ht="11.25">
      <c r="B179" s="209"/>
      <c r="C179" s="210"/>
      <c r="D179" s="199" t="s">
        <v>220</v>
      </c>
      <c r="E179" s="211" t="s">
        <v>1</v>
      </c>
      <c r="F179" s="212" t="s">
        <v>296</v>
      </c>
      <c r="G179" s="210"/>
      <c r="H179" s="211" t="s">
        <v>1</v>
      </c>
      <c r="I179" s="213"/>
      <c r="J179" s="210"/>
      <c r="K179" s="210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220</v>
      </c>
      <c r="AU179" s="218" t="s">
        <v>82</v>
      </c>
      <c r="AV179" s="12" t="s">
        <v>82</v>
      </c>
      <c r="AW179" s="12" t="s">
        <v>30</v>
      </c>
      <c r="AX179" s="12" t="s">
        <v>74</v>
      </c>
      <c r="AY179" s="218" t="s">
        <v>212</v>
      </c>
    </row>
    <row r="180" spans="2:65" s="11" customFormat="1" ht="11.25">
      <c r="B180" s="197"/>
      <c r="C180" s="198"/>
      <c r="D180" s="199" t="s">
        <v>220</v>
      </c>
      <c r="E180" s="200" t="s">
        <v>131</v>
      </c>
      <c r="F180" s="201" t="s">
        <v>297</v>
      </c>
      <c r="G180" s="198"/>
      <c r="H180" s="202">
        <v>20.48</v>
      </c>
      <c r="I180" s="203"/>
      <c r="J180" s="198"/>
      <c r="K180" s="198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220</v>
      </c>
      <c r="AU180" s="208" t="s">
        <v>82</v>
      </c>
      <c r="AV180" s="11" t="s">
        <v>84</v>
      </c>
      <c r="AW180" s="11" t="s">
        <v>30</v>
      </c>
      <c r="AX180" s="11" t="s">
        <v>74</v>
      </c>
      <c r="AY180" s="208" t="s">
        <v>212</v>
      </c>
    </row>
    <row r="181" spans="2:65" s="11" customFormat="1" ht="11.25">
      <c r="B181" s="197"/>
      <c r="C181" s="198"/>
      <c r="D181" s="199" t="s">
        <v>220</v>
      </c>
      <c r="E181" s="200" t="s">
        <v>132</v>
      </c>
      <c r="F181" s="201" t="s">
        <v>298</v>
      </c>
      <c r="G181" s="198"/>
      <c r="H181" s="202">
        <v>25.52</v>
      </c>
      <c r="I181" s="203"/>
      <c r="J181" s="198"/>
      <c r="K181" s="198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220</v>
      </c>
      <c r="AU181" s="208" t="s">
        <v>82</v>
      </c>
      <c r="AV181" s="11" t="s">
        <v>84</v>
      </c>
      <c r="AW181" s="11" t="s">
        <v>30</v>
      </c>
      <c r="AX181" s="11" t="s">
        <v>74</v>
      </c>
      <c r="AY181" s="208" t="s">
        <v>212</v>
      </c>
    </row>
    <row r="182" spans="2:65" s="12" customFormat="1" ht="11.25">
      <c r="B182" s="209"/>
      <c r="C182" s="210"/>
      <c r="D182" s="199" t="s">
        <v>220</v>
      </c>
      <c r="E182" s="211" t="s">
        <v>1</v>
      </c>
      <c r="F182" s="212" t="s">
        <v>299</v>
      </c>
      <c r="G182" s="210"/>
      <c r="H182" s="211" t="s">
        <v>1</v>
      </c>
      <c r="I182" s="213"/>
      <c r="J182" s="210"/>
      <c r="K182" s="210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220</v>
      </c>
      <c r="AU182" s="218" t="s">
        <v>82</v>
      </c>
      <c r="AV182" s="12" t="s">
        <v>82</v>
      </c>
      <c r="AW182" s="12" t="s">
        <v>30</v>
      </c>
      <c r="AX182" s="12" t="s">
        <v>74</v>
      </c>
      <c r="AY182" s="218" t="s">
        <v>212</v>
      </c>
    </row>
    <row r="183" spans="2:65" s="11" customFormat="1" ht="11.25">
      <c r="B183" s="197"/>
      <c r="C183" s="198"/>
      <c r="D183" s="199" t="s">
        <v>220</v>
      </c>
      <c r="E183" s="200" t="s">
        <v>133</v>
      </c>
      <c r="F183" s="201" t="s">
        <v>300</v>
      </c>
      <c r="G183" s="198"/>
      <c r="H183" s="202">
        <v>46.22</v>
      </c>
      <c r="I183" s="203"/>
      <c r="J183" s="198"/>
      <c r="K183" s="198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220</v>
      </c>
      <c r="AU183" s="208" t="s">
        <v>82</v>
      </c>
      <c r="AV183" s="11" t="s">
        <v>84</v>
      </c>
      <c r="AW183" s="11" t="s">
        <v>30</v>
      </c>
      <c r="AX183" s="11" t="s">
        <v>74</v>
      </c>
      <c r="AY183" s="208" t="s">
        <v>212</v>
      </c>
    </row>
    <row r="184" spans="2:65" s="11" customFormat="1" ht="11.25">
      <c r="B184" s="197"/>
      <c r="C184" s="198"/>
      <c r="D184" s="199" t="s">
        <v>220</v>
      </c>
      <c r="E184" s="200" t="s">
        <v>134</v>
      </c>
      <c r="F184" s="201" t="s">
        <v>301</v>
      </c>
      <c r="G184" s="198"/>
      <c r="H184" s="202">
        <v>36.47</v>
      </c>
      <c r="I184" s="203"/>
      <c r="J184" s="198"/>
      <c r="K184" s="198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220</v>
      </c>
      <c r="AU184" s="208" t="s">
        <v>82</v>
      </c>
      <c r="AV184" s="11" t="s">
        <v>84</v>
      </c>
      <c r="AW184" s="11" t="s">
        <v>30</v>
      </c>
      <c r="AX184" s="11" t="s">
        <v>74</v>
      </c>
      <c r="AY184" s="208" t="s">
        <v>212</v>
      </c>
    </row>
    <row r="185" spans="2:65" s="11" customFormat="1" ht="11.25">
      <c r="B185" s="197"/>
      <c r="C185" s="198"/>
      <c r="D185" s="199" t="s">
        <v>220</v>
      </c>
      <c r="E185" s="200" t="s">
        <v>135</v>
      </c>
      <c r="F185" s="201" t="s">
        <v>302</v>
      </c>
      <c r="G185" s="198"/>
      <c r="H185" s="202">
        <v>38.052</v>
      </c>
      <c r="I185" s="203"/>
      <c r="J185" s="198"/>
      <c r="K185" s="198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220</v>
      </c>
      <c r="AU185" s="208" t="s">
        <v>82</v>
      </c>
      <c r="AV185" s="11" t="s">
        <v>84</v>
      </c>
      <c r="AW185" s="11" t="s">
        <v>30</v>
      </c>
      <c r="AX185" s="11" t="s">
        <v>74</v>
      </c>
      <c r="AY185" s="208" t="s">
        <v>212</v>
      </c>
    </row>
    <row r="186" spans="2:65" s="11" customFormat="1" ht="11.25">
      <c r="B186" s="197"/>
      <c r="C186" s="198"/>
      <c r="D186" s="199" t="s">
        <v>220</v>
      </c>
      <c r="E186" s="200" t="s">
        <v>312</v>
      </c>
      <c r="F186" s="201" t="s">
        <v>313</v>
      </c>
      <c r="G186" s="198"/>
      <c r="H186" s="202">
        <v>171.512</v>
      </c>
      <c r="I186" s="203"/>
      <c r="J186" s="198"/>
      <c r="K186" s="198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220</v>
      </c>
      <c r="AU186" s="208" t="s">
        <v>82</v>
      </c>
      <c r="AV186" s="11" t="s">
        <v>84</v>
      </c>
      <c r="AW186" s="11" t="s">
        <v>30</v>
      </c>
      <c r="AX186" s="11" t="s">
        <v>74</v>
      </c>
      <c r="AY186" s="208" t="s">
        <v>212</v>
      </c>
    </row>
    <row r="187" spans="2:65" s="11" customFormat="1" ht="11.25">
      <c r="B187" s="197"/>
      <c r="C187" s="198"/>
      <c r="D187" s="199" t="s">
        <v>220</v>
      </c>
      <c r="E187" s="200" t="s">
        <v>136</v>
      </c>
      <c r="F187" s="201" t="s">
        <v>314</v>
      </c>
      <c r="G187" s="198"/>
      <c r="H187" s="202">
        <v>36</v>
      </c>
      <c r="I187" s="203"/>
      <c r="J187" s="198"/>
      <c r="K187" s="198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220</v>
      </c>
      <c r="AU187" s="208" t="s">
        <v>82</v>
      </c>
      <c r="AV187" s="11" t="s">
        <v>84</v>
      </c>
      <c r="AW187" s="11" t="s">
        <v>30</v>
      </c>
      <c r="AX187" s="11" t="s">
        <v>74</v>
      </c>
      <c r="AY187" s="208" t="s">
        <v>212</v>
      </c>
    </row>
    <row r="188" spans="2:65" s="11" customFormat="1" ht="11.25">
      <c r="B188" s="197"/>
      <c r="C188" s="198"/>
      <c r="D188" s="199" t="s">
        <v>220</v>
      </c>
      <c r="E188" s="200" t="s">
        <v>315</v>
      </c>
      <c r="F188" s="201" t="s">
        <v>316</v>
      </c>
      <c r="G188" s="198"/>
      <c r="H188" s="202">
        <v>135.512</v>
      </c>
      <c r="I188" s="203"/>
      <c r="J188" s="198"/>
      <c r="K188" s="198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220</v>
      </c>
      <c r="AU188" s="208" t="s">
        <v>82</v>
      </c>
      <c r="AV188" s="11" t="s">
        <v>84</v>
      </c>
      <c r="AW188" s="11" t="s">
        <v>30</v>
      </c>
      <c r="AX188" s="11" t="s">
        <v>82</v>
      </c>
      <c r="AY188" s="208" t="s">
        <v>212</v>
      </c>
    </row>
    <row r="189" spans="2:65" s="1" customFormat="1" ht="24" customHeight="1">
      <c r="B189" s="33"/>
      <c r="C189" s="184" t="s">
        <v>317</v>
      </c>
      <c r="D189" s="184" t="s">
        <v>213</v>
      </c>
      <c r="E189" s="185" t="s">
        <v>318</v>
      </c>
      <c r="F189" s="186" t="s">
        <v>319</v>
      </c>
      <c r="G189" s="187" t="s">
        <v>253</v>
      </c>
      <c r="H189" s="188">
        <v>36</v>
      </c>
      <c r="I189" s="189"/>
      <c r="J189" s="190">
        <f>ROUND(I189*H189,2)</f>
        <v>0</v>
      </c>
      <c r="K189" s="186" t="s">
        <v>217</v>
      </c>
      <c r="L189" s="37"/>
      <c r="M189" s="191" t="s">
        <v>1</v>
      </c>
      <c r="N189" s="192" t="s">
        <v>39</v>
      </c>
      <c r="O189" s="65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AR189" s="195" t="s">
        <v>218</v>
      </c>
      <c r="AT189" s="195" t="s">
        <v>213</v>
      </c>
      <c r="AU189" s="195" t="s">
        <v>82</v>
      </c>
      <c r="AY189" s="16" t="s">
        <v>212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6" t="s">
        <v>82</v>
      </c>
      <c r="BK189" s="196">
        <f>ROUND(I189*H189,2)</f>
        <v>0</v>
      </c>
      <c r="BL189" s="16" t="s">
        <v>218</v>
      </c>
      <c r="BM189" s="195" t="s">
        <v>320</v>
      </c>
    </row>
    <row r="190" spans="2:65" s="11" customFormat="1" ht="11.25">
      <c r="B190" s="197"/>
      <c r="C190" s="198"/>
      <c r="D190" s="199" t="s">
        <v>220</v>
      </c>
      <c r="E190" s="200" t="s">
        <v>321</v>
      </c>
      <c r="F190" s="201" t="s">
        <v>322</v>
      </c>
      <c r="G190" s="198"/>
      <c r="H190" s="202">
        <v>36</v>
      </c>
      <c r="I190" s="203"/>
      <c r="J190" s="198"/>
      <c r="K190" s="198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220</v>
      </c>
      <c r="AU190" s="208" t="s">
        <v>82</v>
      </c>
      <c r="AV190" s="11" t="s">
        <v>84</v>
      </c>
      <c r="AW190" s="11" t="s">
        <v>30</v>
      </c>
      <c r="AX190" s="11" t="s">
        <v>82</v>
      </c>
      <c r="AY190" s="208" t="s">
        <v>212</v>
      </c>
    </row>
    <row r="191" spans="2:65" s="1" customFormat="1" ht="24" customHeight="1">
      <c r="B191" s="33"/>
      <c r="C191" s="184" t="s">
        <v>323</v>
      </c>
      <c r="D191" s="184" t="s">
        <v>213</v>
      </c>
      <c r="E191" s="185" t="s">
        <v>324</v>
      </c>
      <c r="F191" s="186" t="s">
        <v>319</v>
      </c>
      <c r="G191" s="187" t="s">
        <v>253</v>
      </c>
      <c r="H191" s="188">
        <v>9.5180000000000007</v>
      </c>
      <c r="I191" s="189"/>
      <c r="J191" s="190">
        <f>ROUND(I191*H191,2)</f>
        <v>0</v>
      </c>
      <c r="K191" s="186" t="s">
        <v>217</v>
      </c>
      <c r="L191" s="37"/>
      <c r="M191" s="191" t="s">
        <v>1</v>
      </c>
      <c r="N191" s="192" t="s">
        <v>39</v>
      </c>
      <c r="O191" s="65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AR191" s="195" t="s">
        <v>218</v>
      </c>
      <c r="AT191" s="195" t="s">
        <v>213</v>
      </c>
      <c r="AU191" s="195" t="s">
        <v>82</v>
      </c>
      <c r="AY191" s="16" t="s">
        <v>212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82</v>
      </c>
      <c r="BK191" s="196">
        <f>ROUND(I191*H191,2)</f>
        <v>0</v>
      </c>
      <c r="BL191" s="16" t="s">
        <v>218</v>
      </c>
      <c r="BM191" s="195" t="s">
        <v>325</v>
      </c>
    </row>
    <row r="192" spans="2:65" s="11" customFormat="1" ht="11.25">
      <c r="B192" s="197"/>
      <c r="C192" s="198"/>
      <c r="D192" s="199" t="s">
        <v>220</v>
      </c>
      <c r="E192" s="200" t="s">
        <v>326</v>
      </c>
      <c r="F192" s="201" t="s">
        <v>327</v>
      </c>
      <c r="G192" s="198"/>
      <c r="H192" s="202">
        <v>9.5180000000000007</v>
      </c>
      <c r="I192" s="203"/>
      <c r="J192" s="198"/>
      <c r="K192" s="198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220</v>
      </c>
      <c r="AU192" s="208" t="s">
        <v>82</v>
      </c>
      <c r="AV192" s="11" t="s">
        <v>84</v>
      </c>
      <c r="AW192" s="11" t="s">
        <v>30</v>
      </c>
      <c r="AX192" s="11" t="s">
        <v>82</v>
      </c>
      <c r="AY192" s="208" t="s">
        <v>212</v>
      </c>
    </row>
    <row r="193" spans="2:65" s="1" customFormat="1" ht="24" customHeight="1">
      <c r="B193" s="33"/>
      <c r="C193" s="184" t="s">
        <v>8</v>
      </c>
      <c r="D193" s="184" t="s">
        <v>213</v>
      </c>
      <c r="E193" s="185" t="s">
        <v>328</v>
      </c>
      <c r="F193" s="186" t="s">
        <v>329</v>
      </c>
      <c r="G193" s="187" t="s">
        <v>253</v>
      </c>
      <c r="H193" s="188">
        <v>12.72</v>
      </c>
      <c r="I193" s="189"/>
      <c r="J193" s="190">
        <f>ROUND(I193*H193,2)</f>
        <v>0</v>
      </c>
      <c r="K193" s="186" t="s">
        <v>217</v>
      </c>
      <c r="L193" s="37"/>
      <c r="M193" s="191" t="s">
        <v>1</v>
      </c>
      <c r="N193" s="192" t="s">
        <v>39</v>
      </c>
      <c r="O193" s="65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AR193" s="195" t="s">
        <v>218</v>
      </c>
      <c r="AT193" s="195" t="s">
        <v>213</v>
      </c>
      <c r="AU193" s="195" t="s">
        <v>82</v>
      </c>
      <c r="AY193" s="16" t="s">
        <v>212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82</v>
      </c>
      <c r="BK193" s="196">
        <f>ROUND(I193*H193,2)</f>
        <v>0</v>
      </c>
      <c r="BL193" s="16" t="s">
        <v>218</v>
      </c>
      <c r="BM193" s="195" t="s">
        <v>330</v>
      </c>
    </row>
    <row r="194" spans="2:65" s="12" customFormat="1" ht="11.25">
      <c r="B194" s="209"/>
      <c r="C194" s="210"/>
      <c r="D194" s="199" t="s">
        <v>220</v>
      </c>
      <c r="E194" s="211" t="s">
        <v>1</v>
      </c>
      <c r="F194" s="212" t="s">
        <v>331</v>
      </c>
      <c r="G194" s="210"/>
      <c r="H194" s="211" t="s">
        <v>1</v>
      </c>
      <c r="I194" s="213"/>
      <c r="J194" s="210"/>
      <c r="K194" s="210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220</v>
      </c>
      <c r="AU194" s="218" t="s">
        <v>82</v>
      </c>
      <c r="AV194" s="12" t="s">
        <v>82</v>
      </c>
      <c r="AW194" s="12" t="s">
        <v>30</v>
      </c>
      <c r="AX194" s="12" t="s">
        <v>74</v>
      </c>
      <c r="AY194" s="218" t="s">
        <v>212</v>
      </c>
    </row>
    <row r="195" spans="2:65" s="11" customFormat="1" ht="11.25">
      <c r="B195" s="197"/>
      <c r="C195" s="198"/>
      <c r="D195" s="199" t="s">
        <v>220</v>
      </c>
      <c r="E195" s="200" t="s">
        <v>332</v>
      </c>
      <c r="F195" s="201" t="s">
        <v>333</v>
      </c>
      <c r="G195" s="198"/>
      <c r="H195" s="202">
        <v>12.72</v>
      </c>
      <c r="I195" s="203"/>
      <c r="J195" s="198"/>
      <c r="K195" s="198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220</v>
      </c>
      <c r="AU195" s="208" t="s">
        <v>82</v>
      </c>
      <c r="AV195" s="11" t="s">
        <v>84</v>
      </c>
      <c r="AW195" s="11" t="s">
        <v>30</v>
      </c>
      <c r="AX195" s="11" t="s">
        <v>82</v>
      </c>
      <c r="AY195" s="208" t="s">
        <v>212</v>
      </c>
    </row>
    <row r="196" spans="2:65" s="1" customFormat="1" ht="24" customHeight="1">
      <c r="B196" s="33"/>
      <c r="C196" s="184" t="s">
        <v>334</v>
      </c>
      <c r="D196" s="184" t="s">
        <v>213</v>
      </c>
      <c r="E196" s="185" t="s">
        <v>335</v>
      </c>
      <c r="F196" s="186" t="s">
        <v>336</v>
      </c>
      <c r="G196" s="187" t="s">
        <v>253</v>
      </c>
      <c r="H196" s="188">
        <v>215.36600000000001</v>
      </c>
      <c r="I196" s="189"/>
      <c r="J196" s="190">
        <f>ROUND(I196*H196,2)</f>
        <v>0</v>
      </c>
      <c r="K196" s="186" t="s">
        <v>217</v>
      </c>
      <c r="L196" s="37"/>
      <c r="M196" s="191" t="s">
        <v>1</v>
      </c>
      <c r="N196" s="192" t="s">
        <v>39</v>
      </c>
      <c r="O196" s="65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AR196" s="195" t="s">
        <v>218</v>
      </c>
      <c r="AT196" s="195" t="s">
        <v>213</v>
      </c>
      <c r="AU196" s="195" t="s">
        <v>82</v>
      </c>
      <c r="AY196" s="16" t="s">
        <v>212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6" t="s">
        <v>82</v>
      </c>
      <c r="BK196" s="196">
        <f>ROUND(I196*H196,2)</f>
        <v>0</v>
      </c>
      <c r="BL196" s="16" t="s">
        <v>218</v>
      </c>
      <c r="BM196" s="195" t="s">
        <v>337</v>
      </c>
    </row>
    <row r="197" spans="2:65" s="11" customFormat="1" ht="11.25">
      <c r="B197" s="197"/>
      <c r="C197" s="198"/>
      <c r="D197" s="199" t="s">
        <v>220</v>
      </c>
      <c r="E197" s="200" t="s">
        <v>103</v>
      </c>
      <c r="F197" s="201" t="s">
        <v>338</v>
      </c>
      <c r="G197" s="198"/>
      <c r="H197" s="202">
        <v>171.512</v>
      </c>
      <c r="I197" s="203"/>
      <c r="J197" s="198"/>
      <c r="K197" s="198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220</v>
      </c>
      <c r="AU197" s="208" t="s">
        <v>82</v>
      </c>
      <c r="AV197" s="11" t="s">
        <v>84</v>
      </c>
      <c r="AW197" s="11" t="s">
        <v>30</v>
      </c>
      <c r="AX197" s="11" t="s">
        <v>74</v>
      </c>
      <c r="AY197" s="208" t="s">
        <v>212</v>
      </c>
    </row>
    <row r="198" spans="2:65" s="11" customFormat="1" ht="11.25">
      <c r="B198" s="197"/>
      <c r="C198" s="198"/>
      <c r="D198" s="199" t="s">
        <v>220</v>
      </c>
      <c r="E198" s="200" t="s">
        <v>105</v>
      </c>
      <c r="F198" s="201" t="s">
        <v>339</v>
      </c>
      <c r="G198" s="198"/>
      <c r="H198" s="202">
        <v>34.335999999999999</v>
      </c>
      <c r="I198" s="203"/>
      <c r="J198" s="198"/>
      <c r="K198" s="198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220</v>
      </c>
      <c r="AU198" s="208" t="s">
        <v>82</v>
      </c>
      <c r="AV198" s="11" t="s">
        <v>84</v>
      </c>
      <c r="AW198" s="11" t="s">
        <v>30</v>
      </c>
      <c r="AX198" s="11" t="s">
        <v>74</v>
      </c>
      <c r="AY198" s="208" t="s">
        <v>212</v>
      </c>
    </row>
    <row r="199" spans="2:65" s="11" customFormat="1" ht="11.25">
      <c r="B199" s="197"/>
      <c r="C199" s="198"/>
      <c r="D199" s="199" t="s">
        <v>220</v>
      </c>
      <c r="E199" s="200" t="s">
        <v>108</v>
      </c>
      <c r="F199" s="201" t="s">
        <v>340</v>
      </c>
      <c r="G199" s="198"/>
      <c r="H199" s="202">
        <v>9.5180000000000007</v>
      </c>
      <c r="I199" s="203"/>
      <c r="J199" s="198"/>
      <c r="K199" s="198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220</v>
      </c>
      <c r="AU199" s="208" t="s">
        <v>82</v>
      </c>
      <c r="AV199" s="11" t="s">
        <v>84</v>
      </c>
      <c r="AW199" s="11" t="s">
        <v>30</v>
      </c>
      <c r="AX199" s="11" t="s">
        <v>74</v>
      </c>
      <c r="AY199" s="208" t="s">
        <v>212</v>
      </c>
    </row>
    <row r="200" spans="2:65" s="11" customFormat="1" ht="11.25">
      <c r="B200" s="197"/>
      <c r="C200" s="198"/>
      <c r="D200" s="199" t="s">
        <v>220</v>
      </c>
      <c r="E200" s="200" t="s">
        <v>341</v>
      </c>
      <c r="F200" s="201" t="s">
        <v>342</v>
      </c>
      <c r="G200" s="198"/>
      <c r="H200" s="202">
        <v>215.36600000000001</v>
      </c>
      <c r="I200" s="203"/>
      <c r="J200" s="198"/>
      <c r="K200" s="198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220</v>
      </c>
      <c r="AU200" s="208" t="s">
        <v>82</v>
      </c>
      <c r="AV200" s="11" t="s">
        <v>84</v>
      </c>
      <c r="AW200" s="11" t="s">
        <v>30</v>
      </c>
      <c r="AX200" s="11" t="s">
        <v>82</v>
      </c>
      <c r="AY200" s="208" t="s">
        <v>212</v>
      </c>
    </row>
    <row r="201" spans="2:65" s="1" customFormat="1" ht="16.5" customHeight="1">
      <c r="B201" s="33"/>
      <c r="C201" s="184" t="s">
        <v>343</v>
      </c>
      <c r="D201" s="184" t="s">
        <v>213</v>
      </c>
      <c r="E201" s="185" t="s">
        <v>344</v>
      </c>
      <c r="F201" s="186" t="s">
        <v>345</v>
      </c>
      <c r="G201" s="187" t="s">
        <v>253</v>
      </c>
      <c r="H201" s="188">
        <v>36</v>
      </c>
      <c r="I201" s="189"/>
      <c r="J201" s="190">
        <f>ROUND(I201*H201,2)</f>
        <v>0</v>
      </c>
      <c r="K201" s="186" t="s">
        <v>217</v>
      </c>
      <c r="L201" s="37"/>
      <c r="M201" s="191" t="s">
        <v>1</v>
      </c>
      <c r="N201" s="192" t="s">
        <v>39</v>
      </c>
      <c r="O201" s="65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AR201" s="195" t="s">
        <v>218</v>
      </c>
      <c r="AT201" s="195" t="s">
        <v>213</v>
      </c>
      <c r="AU201" s="195" t="s">
        <v>82</v>
      </c>
      <c r="AY201" s="16" t="s">
        <v>212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6" t="s">
        <v>82</v>
      </c>
      <c r="BK201" s="196">
        <f>ROUND(I201*H201,2)</f>
        <v>0</v>
      </c>
      <c r="BL201" s="16" t="s">
        <v>218</v>
      </c>
      <c r="BM201" s="195" t="s">
        <v>346</v>
      </c>
    </row>
    <row r="202" spans="2:65" s="12" customFormat="1" ht="11.25">
      <c r="B202" s="209"/>
      <c r="C202" s="210"/>
      <c r="D202" s="199" t="s">
        <v>220</v>
      </c>
      <c r="E202" s="211" t="s">
        <v>1</v>
      </c>
      <c r="F202" s="212" t="s">
        <v>255</v>
      </c>
      <c r="G202" s="210"/>
      <c r="H202" s="211" t="s">
        <v>1</v>
      </c>
      <c r="I202" s="213"/>
      <c r="J202" s="210"/>
      <c r="K202" s="210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220</v>
      </c>
      <c r="AU202" s="218" t="s">
        <v>82</v>
      </c>
      <c r="AV202" s="12" t="s">
        <v>82</v>
      </c>
      <c r="AW202" s="12" t="s">
        <v>30</v>
      </c>
      <c r="AX202" s="12" t="s">
        <v>74</v>
      </c>
      <c r="AY202" s="218" t="s">
        <v>212</v>
      </c>
    </row>
    <row r="203" spans="2:65" s="11" customFormat="1" ht="11.25">
      <c r="B203" s="197"/>
      <c r="C203" s="198"/>
      <c r="D203" s="199" t="s">
        <v>220</v>
      </c>
      <c r="E203" s="200" t="s">
        <v>347</v>
      </c>
      <c r="F203" s="201" t="s">
        <v>348</v>
      </c>
      <c r="G203" s="198"/>
      <c r="H203" s="202">
        <v>18</v>
      </c>
      <c r="I203" s="203"/>
      <c r="J203" s="198"/>
      <c r="K203" s="198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220</v>
      </c>
      <c r="AU203" s="208" t="s">
        <v>82</v>
      </c>
      <c r="AV203" s="11" t="s">
        <v>84</v>
      </c>
      <c r="AW203" s="11" t="s">
        <v>30</v>
      </c>
      <c r="AX203" s="11" t="s">
        <v>74</v>
      </c>
      <c r="AY203" s="208" t="s">
        <v>212</v>
      </c>
    </row>
    <row r="204" spans="2:65" s="11" customFormat="1" ht="11.25">
      <c r="B204" s="197"/>
      <c r="C204" s="198"/>
      <c r="D204" s="199" t="s">
        <v>220</v>
      </c>
      <c r="E204" s="200" t="s">
        <v>99</v>
      </c>
      <c r="F204" s="201" t="s">
        <v>349</v>
      </c>
      <c r="G204" s="198"/>
      <c r="H204" s="202">
        <v>18</v>
      </c>
      <c r="I204" s="203"/>
      <c r="J204" s="198"/>
      <c r="K204" s="198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220</v>
      </c>
      <c r="AU204" s="208" t="s">
        <v>82</v>
      </c>
      <c r="AV204" s="11" t="s">
        <v>84</v>
      </c>
      <c r="AW204" s="11" t="s">
        <v>30</v>
      </c>
      <c r="AX204" s="11" t="s">
        <v>74</v>
      </c>
      <c r="AY204" s="208" t="s">
        <v>212</v>
      </c>
    </row>
    <row r="205" spans="2:65" s="11" customFormat="1" ht="11.25">
      <c r="B205" s="197"/>
      <c r="C205" s="198"/>
      <c r="D205" s="199" t="s">
        <v>220</v>
      </c>
      <c r="E205" s="200" t="s">
        <v>350</v>
      </c>
      <c r="F205" s="201" t="s">
        <v>351</v>
      </c>
      <c r="G205" s="198"/>
      <c r="H205" s="202">
        <v>36</v>
      </c>
      <c r="I205" s="203"/>
      <c r="J205" s="198"/>
      <c r="K205" s="198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220</v>
      </c>
      <c r="AU205" s="208" t="s">
        <v>82</v>
      </c>
      <c r="AV205" s="11" t="s">
        <v>84</v>
      </c>
      <c r="AW205" s="11" t="s">
        <v>30</v>
      </c>
      <c r="AX205" s="11" t="s">
        <v>82</v>
      </c>
      <c r="AY205" s="208" t="s">
        <v>212</v>
      </c>
    </row>
    <row r="206" spans="2:65" s="1" customFormat="1" ht="16.5" customHeight="1">
      <c r="B206" s="33"/>
      <c r="C206" s="184" t="s">
        <v>100</v>
      </c>
      <c r="D206" s="184" t="s">
        <v>213</v>
      </c>
      <c r="E206" s="185" t="s">
        <v>352</v>
      </c>
      <c r="F206" s="186" t="s">
        <v>353</v>
      </c>
      <c r="G206" s="187" t="s">
        <v>253</v>
      </c>
      <c r="H206" s="188">
        <v>29.2</v>
      </c>
      <c r="I206" s="189"/>
      <c r="J206" s="190">
        <f>ROUND(I206*H206,2)</f>
        <v>0</v>
      </c>
      <c r="K206" s="186" t="s">
        <v>217</v>
      </c>
      <c r="L206" s="37"/>
      <c r="M206" s="191" t="s">
        <v>1</v>
      </c>
      <c r="N206" s="192" t="s">
        <v>39</v>
      </c>
      <c r="O206" s="65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AR206" s="195" t="s">
        <v>218</v>
      </c>
      <c r="AT206" s="195" t="s">
        <v>213</v>
      </c>
      <c r="AU206" s="195" t="s">
        <v>82</v>
      </c>
      <c r="AY206" s="16" t="s">
        <v>212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6" t="s">
        <v>82</v>
      </c>
      <c r="BK206" s="196">
        <f>ROUND(I206*H206,2)</f>
        <v>0</v>
      </c>
      <c r="BL206" s="16" t="s">
        <v>218</v>
      </c>
      <c r="BM206" s="195" t="s">
        <v>354</v>
      </c>
    </row>
    <row r="207" spans="2:65" s="12" customFormat="1" ht="11.25">
      <c r="B207" s="209"/>
      <c r="C207" s="210"/>
      <c r="D207" s="199" t="s">
        <v>220</v>
      </c>
      <c r="E207" s="211" t="s">
        <v>1</v>
      </c>
      <c r="F207" s="212" t="s">
        <v>331</v>
      </c>
      <c r="G207" s="210"/>
      <c r="H207" s="211" t="s">
        <v>1</v>
      </c>
      <c r="I207" s="213"/>
      <c r="J207" s="210"/>
      <c r="K207" s="210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220</v>
      </c>
      <c r="AU207" s="218" t="s">
        <v>82</v>
      </c>
      <c r="AV207" s="12" t="s">
        <v>82</v>
      </c>
      <c r="AW207" s="12" t="s">
        <v>30</v>
      </c>
      <c r="AX207" s="12" t="s">
        <v>74</v>
      </c>
      <c r="AY207" s="218" t="s">
        <v>212</v>
      </c>
    </row>
    <row r="208" spans="2:65" s="11" customFormat="1" ht="11.25">
      <c r="B208" s="197"/>
      <c r="C208" s="198"/>
      <c r="D208" s="199" t="s">
        <v>220</v>
      </c>
      <c r="E208" s="200" t="s">
        <v>355</v>
      </c>
      <c r="F208" s="201" t="s">
        <v>356</v>
      </c>
      <c r="G208" s="198"/>
      <c r="H208" s="202">
        <v>15.4</v>
      </c>
      <c r="I208" s="203"/>
      <c r="J208" s="198"/>
      <c r="K208" s="198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220</v>
      </c>
      <c r="AU208" s="208" t="s">
        <v>82</v>
      </c>
      <c r="AV208" s="11" t="s">
        <v>84</v>
      </c>
      <c r="AW208" s="11" t="s">
        <v>30</v>
      </c>
      <c r="AX208" s="11" t="s">
        <v>74</v>
      </c>
      <c r="AY208" s="208" t="s">
        <v>212</v>
      </c>
    </row>
    <row r="209" spans="2:65" s="11" customFormat="1" ht="11.25">
      <c r="B209" s="197"/>
      <c r="C209" s="198"/>
      <c r="D209" s="199" t="s">
        <v>220</v>
      </c>
      <c r="E209" s="200" t="s">
        <v>101</v>
      </c>
      <c r="F209" s="201" t="s">
        <v>357</v>
      </c>
      <c r="G209" s="198"/>
      <c r="H209" s="202">
        <v>13.8</v>
      </c>
      <c r="I209" s="203"/>
      <c r="J209" s="198"/>
      <c r="K209" s="198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220</v>
      </c>
      <c r="AU209" s="208" t="s">
        <v>82</v>
      </c>
      <c r="AV209" s="11" t="s">
        <v>84</v>
      </c>
      <c r="AW209" s="11" t="s">
        <v>30</v>
      </c>
      <c r="AX209" s="11" t="s">
        <v>74</v>
      </c>
      <c r="AY209" s="208" t="s">
        <v>212</v>
      </c>
    </row>
    <row r="210" spans="2:65" s="11" customFormat="1" ht="11.25">
      <c r="B210" s="197"/>
      <c r="C210" s="198"/>
      <c r="D210" s="199" t="s">
        <v>220</v>
      </c>
      <c r="E210" s="200" t="s">
        <v>358</v>
      </c>
      <c r="F210" s="201" t="s">
        <v>359</v>
      </c>
      <c r="G210" s="198"/>
      <c r="H210" s="202">
        <v>29.2</v>
      </c>
      <c r="I210" s="203"/>
      <c r="J210" s="198"/>
      <c r="K210" s="198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220</v>
      </c>
      <c r="AU210" s="208" t="s">
        <v>82</v>
      </c>
      <c r="AV210" s="11" t="s">
        <v>84</v>
      </c>
      <c r="AW210" s="11" t="s">
        <v>30</v>
      </c>
      <c r="AX210" s="11" t="s">
        <v>82</v>
      </c>
      <c r="AY210" s="208" t="s">
        <v>212</v>
      </c>
    </row>
    <row r="211" spans="2:65" s="1" customFormat="1" ht="16.5" customHeight="1">
      <c r="B211" s="33"/>
      <c r="C211" s="184" t="s">
        <v>360</v>
      </c>
      <c r="D211" s="184" t="s">
        <v>213</v>
      </c>
      <c r="E211" s="185" t="s">
        <v>361</v>
      </c>
      <c r="F211" s="186" t="s">
        <v>362</v>
      </c>
      <c r="G211" s="187" t="s">
        <v>363</v>
      </c>
      <c r="H211" s="188">
        <v>63.454000000000001</v>
      </c>
      <c r="I211" s="189"/>
      <c r="J211" s="190">
        <f>ROUND(I211*H211,2)</f>
        <v>0</v>
      </c>
      <c r="K211" s="186" t="s">
        <v>217</v>
      </c>
      <c r="L211" s="37"/>
      <c r="M211" s="191" t="s">
        <v>1</v>
      </c>
      <c r="N211" s="192" t="s">
        <v>39</v>
      </c>
      <c r="O211" s="65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AR211" s="195" t="s">
        <v>218</v>
      </c>
      <c r="AT211" s="195" t="s">
        <v>213</v>
      </c>
      <c r="AU211" s="195" t="s">
        <v>82</v>
      </c>
      <c r="AY211" s="16" t="s">
        <v>212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6" t="s">
        <v>82</v>
      </c>
      <c r="BK211" s="196">
        <f>ROUND(I211*H211,2)</f>
        <v>0</v>
      </c>
      <c r="BL211" s="16" t="s">
        <v>218</v>
      </c>
      <c r="BM211" s="195" t="s">
        <v>364</v>
      </c>
    </row>
    <row r="212" spans="2:65" s="11" customFormat="1" ht="11.25">
      <c r="B212" s="197"/>
      <c r="C212" s="198"/>
      <c r="D212" s="199" t="s">
        <v>220</v>
      </c>
      <c r="E212" s="200" t="s">
        <v>365</v>
      </c>
      <c r="F212" s="201" t="s">
        <v>366</v>
      </c>
      <c r="G212" s="198"/>
      <c r="H212" s="202">
        <v>63.454000000000001</v>
      </c>
      <c r="I212" s="203"/>
      <c r="J212" s="198"/>
      <c r="K212" s="198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220</v>
      </c>
      <c r="AU212" s="208" t="s">
        <v>82</v>
      </c>
      <c r="AV212" s="11" t="s">
        <v>84</v>
      </c>
      <c r="AW212" s="11" t="s">
        <v>30</v>
      </c>
      <c r="AX212" s="11" t="s">
        <v>82</v>
      </c>
      <c r="AY212" s="208" t="s">
        <v>212</v>
      </c>
    </row>
    <row r="213" spans="2:65" s="1" customFormat="1" ht="16.5" customHeight="1">
      <c r="B213" s="33"/>
      <c r="C213" s="184" t="s">
        <v>367</v>
      </c>
      <c r="D213" s="184" t="s">
        <v>213</v>
      </c>
      <c r="E213" s="185" t="s">
        <v>368</v>
      </c>
      <c r="F213" s="186" t="s">
        <v>369</v>
      </c>
      <c r="G213" s="187" t="s">
        <v>363</v>
      </c>
      <c r="H213" s="188">
        <v>63.454000000000001</v>
      </c>
      <c r="I213" s="189"/>
      <c r="J213" s="190">
        <f>ROUND(I213*H213,2)</f>
        <v>0</v>
      </c>
      <c r="K213" s="186" t="s">
        <v>217</v>
      </c>
      <c r="L213" s="37"/>
      <c r="M213" s="191" t="s">
        <v>1</v>
      </c>
      <c r="N213" s="192" t="s">
        <v>39</v>
      </c>
      <c r="O213" s="65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AR213" s="195" t="s">
        <v>218</v>
      </c>
      <c r="AT213" s="195" t="s">
        <v>213</v>
      </c>
      <c r="AU213" s="195" t="s">
        <v>82</v>
      </c>
      <c r="AY213" s="16" t="s">
        <v>212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82</v>
      </c>
      <c r="BK213" s="196">
        <f>ROUND(I213*H213,2)</f>
        <v>0</v>
      </c>
      <c r="BL213" s="16" t="s">
        <v>218</v>
      </c>
      <c r="BM213" s="195" t="s">
        <v>370</v>
      </c>
    </row>
    <row r="214" spans="2:65" s="11" customFormat="1" ht="11.25">
      <c r="B214" s="197"/>
      <c r="C214" s="198"/>
      <c r="D214" s="199" t="s">
        <v>220</v>
      </c>
      <c r="E214" s="200" t="s">
        <v>371</v>
      </c>
      <c r="F214" s="201" t="s">
        <v>372</v>
      </c>
      <c r="G214" s="198"/>
      <c r="H214" s="202">
        <v>63.454000000000001</v>
      </c>
      <c r="I214" s="203"/>
      <c r="J214" s="198"/>
      <c r="K214" s="198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220</v>
      </c>
      <c r="AU214" s="208" t="s">
        <v>82</v>
      </c>
      <c r="AV214" s="11" t="s">
        <v>84</v>
      </c>
      <c r="AW214" s="11" t="s">
        <v>30</v>
      </c>
      <c r="AX214" s="11" t="s">
        <v>82</v>
      </c>
      <c r="AY214" s="208" t="s">
        <v>212</v>
      </c>
    </row>
    <row r="215" spans="2:65" s="1" customFormat="1" ht="16.5" customHeight="1">
      <c r="B215" s="33"/>
      <c r="C215" s="184" t="s">
        <v>7</v>
      </c>
      <c r="D215" s="184" t="s">
        <v>213</v>
      </c>
      <c r="E215" s="185" t="s">
        <v>373</v>
      </c>
      <c r="F215" s="186" t="s">
        <v>374</v>
      </c>
      <c r="G215" s="187" t="s">
        <v>363</v>
      </c>
      <c r="H215" s="188">
        <v>63.454000000000001</v>
      </c>
      <c r="I215" s="189"/>
      <c r="J215" s="190">
        <f>ROUND(I215*H215,2)</f>
        <v>0</v>
      </c>
      <c r="K215" s="186" t="s">
        <v>217</v>
      </c>
      <c r="L215" s="37"/>
      <c r="M215" s="191" t="s">
        <v>1</v>
      </c>
      <c r="N215" s="192" t="s">
        <v>39</v>
      </c>
      <c r="O215" s="65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AR215" s="195" t="s">
        <v>218</v>
      </c>
      <c r="AT215" s="195" t="s">
        <v>213</v>
      </c>
      <c r="AU215" s="195" t="s">
        <v>82</v>
      </c>
      <c r="AY215" s="16" t="s">
        <v>212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6" t="s">
        <v>82</v>
      </c>
      <c r="BK215" s="196">
        <f>ROUND(I215*H215,2)</f>
        <v>0</v>
      </c>
      <c r="BL215" s="16" t="s">
        <v>218</v>
      </c>
      <c r="BM215" s="195" t="s">
        <v>375</v>
      </c>
    </row>
    <row r="216" spans="2:65" s="11" customFormat="1" ht="11.25">
      <c r="B216" s="197"/>
      <c r="C216" s="198"/>
      <c r="D216" s="199" t="s">
        <v>220</v>
      </c>
      <c r="E216" s="200" t="s">
        <v>376</v>
      </c>
      <c r="F216" s="201" t="s">
        <v>372</v>
      </c>
      <c r="G216" s="198"/>
      <c r="H216" s="202">
        <v>63.454000000000001</v>
      </c>
      <c r="I216" s="203"/>
      <c r="J216" s="198"/>
      <c r="K216" s="198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220</v>
      </c>
      <c r="AU216" s="208" t="s">
        <v>82</v>
      </c>
      <c r="AV216" s="11" t="s">
        <v>84</v>
      </c>
      <c r="AW216" s="11" t="s">
        <v>30</v>
      </c>
      <c r="AX216" s="11" t="s">
        <v>82</v>
      </c>
      <c r="AY216" s="208" t="s">
        <v>212</v>
      </c>
    </row>
    <row r="217" spans="2:65" s="10" customFormat="1" ht="25.9" customHeight="1">
      <c r="B217" s="170"/>
      <c r="C217" s="171"/>
      <c r="D217" s="172" t="s">
        <v>73</v>
      </c>
      <c r="E217" s="173" t="s">
        <v>84</v>
      </c>
      <c r="F217" s="173" t="s">
        <v>377</v>
      </c>
      <c r="G217" s="171"/>
      <c r="H217" s="171"/>
      <c r="I217" s="174"/>
      <c r="J217" s="175">
        <f>BK217</f>
        <v>0</v>
      </c>
      <c r="K217" s="171"/>
      <c r="L217" s="176"/>
      <c r="M217" s="177"/>
      <c r="N217" s="178"/>
      <c r="O217" s="178"/>
      <c r="P217" s="179">
        <f>SUM(P218:P239)</f>
        <v>0</v>
      </c>
      <c r="Q217" s="178"/>
      <c r="R217" s="179">
        <f>SUM(R218:R239)</f>
        <v>0</v>
      </c>
      <c r="S217" s="178"/>
      <c r="T217" s="180">
        <f>SUM(T218:T239)</f>
        <v>0</v>
      </c>
      <c r="AR217" s="181" t="s">
        <v>82</v>
      </c>
      <c r="AT217" s="182" t="s">
        <v>73</v>
      </c>
      <c r="AU217" s="182" t="s">
        <v>74</v>
      </c>
      <c r="AY217" s="181" t="s">
        <v>212</v>
      </c>
      <c r="BK217" s="183">
        <f>SUM(BK218:BK239)</f>
        <v>0</v>
      </c>
    </row>
    <row r="218" spans="2:65" s="1" customFormat="1" ht="24" customHeight="1">
      <c r="B218" s="33"/>
      <c r="C218" s="184" t="s">
        <v>378</v>
      </c>
      <c r="D218" s="184" t="s">
        <v>213</v>
      </c>
      <c r="E218" s="185" t="s">
        <v>379</v>
      </c>
      <c r="F218" s="186" t="s">
        <v>380</v>
      </c>
      <c r="G218" s="187" t="s">
        <v>253</v>
      </c>
      <c r="H218" s="188">
        <v>0.81899999999999995</v>
      </c>
      <c r="I218" s="189"/>
      <c r="J218" s="190">
        <f>ROUND(I218*H218,2)</f>
        <v>0</v>
      </c>
      <c r="K218" s="186" t="s">
        <v>217</v>
      </c>
      <c r="L218" s="37"/>
      <c r="M218" s="191" t="s">
        <v>1</v>
      </c>
      <c r="N218" s="192" t="s">
        <v>39</v>
      </c>
      <c r="O218" s="65"/>
      <c r="P218" s="193">
        <f>O218*H218</f>
        <v>0</v>
      </c>
      <c r="Q218" s="193">
        <v>0</v>
      </c>
      <c r="R218" s="193">
        <f>Q218*H218</f>
        <v>0</v>
      </c>
      <c r="S218" s="193">
        <v>0</v>
      </c>
      <c r="T218" s="194">
        <f>S218*H218</f>
        <v>0</v>
      </c>
      <c r="AR218" s="195" t="s">
        <v>218</v>
      </c>
      <c r="AT218" s="195" t="s">
        <v>213</v>
      </c>
      <c r="AU218" s="195" t="s">
        <v>82</v>
      </c>
      <c r="AY218" s="16" t="s">
        <v>212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6" t="s">
        <v>82</v>
      </c>
      <c r="BK218" s="196">
        <f>ROUND(I218*H218,2)</f>
        <v>0</v>
      </c>
      <c r="BL218" s="16" t="s">
        <v>218</v>
      </c>
      <c r="BM218" s="195" t="s">
        <v>381</v>
      </c>
    </row>
    <row r="219" spans="2:65" s="12" customFormat="1" ht="11.25">
      <c r="B219" s="209"/>
      <c r="C219" s="210"/>
      <c r="D219" s="199" t="s">
        <v>220</v>
      </c>
      <c r="E219" s="211" t="s">
        <v>1</v>
      </c>
      <c r="F219" s="212" t="s">
        <v>331</v>
      </c>
      <c r="G219" s="210"/>
      <c r="H219" s="211" t="s">
        <v>1</v>
      </c>
      <c r="I219" s="213"/>
      <c r="J219" s="210"/>
      <c r="K219" s="210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220</v>
      </c>
      <c r="AU219" s="218" t="s">
        <v>82</v>
      </c>
      <c r="AV219" s="12" t="s">
        <v>82</v>
      </c>
      <c r="AW219" s="12" t="s">
        <v>30</v>
      </c>
      <c r="AX219" s="12" t="s">
        <v>74</v>
      </c>
      <c r="AY219" s="218" t="s">
        <v>212</v>
      </c>
    </row>
    <row r="220" spans="2:65" s="11" customFormat="1" ht="11.25">
      <c r="B220" s="197"/>
      <c r="C220" s="198"/>
      <c r="D220" s="199" t="s">
        <v>220</v>
      </c>
      <c r="E220" s="200" t="s">
        <v>382</v>
      </c>
      <c r="F220" s="201" t="s">
        <v>383</v>
      </c>
      <c r="G220" s="198"/>
      <c r="H220" s="202">
        <v>0.81899999999999995</v>
      </c>
      <c r="I220" s="203"/>
      <c r="J220" s="198"/>
      <c r="K220" s="198"/>
      <c r="L220" s="204"/>
      <c r="M220" s="205"/>
      <c r="N220" s="206"/>
      <c r="O220" s="206"/>
      <c r="P220" s="206"/>
      <c r="Q220" s="206"/>
      <c r="R220" s="206"/>
      <c r="S220" s="206"/>
      <c r="T220" s="207"/>
      <c r="AT220" s="208" t="s">
        <v>220</v>
      </c>
      <c r="AU220" s="208" t="s">
        <v>82</v>
      </c>
      <c r="AV220" s="11" t="s">
        <v>84</v>
      </c>
      <c r="AW220" s="11" t="s">
        <v>30</v>
      </c>
      <c r="AX220" s="11" t="s">
        <v>82</v>
      </c>
      <c r="AY220" s="208" t="s">
        <v>212</v>
      </c>
    </row>
    <row r="221" spans="2:65" s="1" customFormat="1" ht="16.5" customHeight="1">
      <c r="B221" s="33"/>
      <c r="C221" s="184" t="s">
        <v>384</v>
      </c>
      <c r="D221" s="184" t="s">
        <v>213</v>
      </c>
      <c r="E221" s="185" t="s">
        <v>385</v>
      </c>
      <c r="F221" s="186" t="s">
        <v>386</v>
      </c>
      <c r="G221" s="187" t="s">
        <v>253</v>
      </c>
      <c r="H221" s="188">
        <v>6.4000000000000001E-2</v>
      </c>
      <c r="I221" s="189"/>
      <c r="J221" s="190">
        <f>ROUND(I221*H221,2)</f>
        <v>0</v>
      </c>
      <c r="K221" s="186" t="s">
        <v>217</v>
      </c>
      <c r="L221" s="37"/>
      <c r="M221" s="191" t="s">
        <v>1</v>
      </c>
      <c r="N221" s="192" t="s">
        <v>39</v>
      </c>
      <c r="O221" s="65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AR221" s="195" t="s">
        <v>218</v>
      </c>
      <c r="AT221" s="195" t="s">
        <v>213</v>
      </c>
      <c r="AU221" s="195" t="s">
        <v>82</v>
      </c>
      <c r="AY221" s="16" t="s">
        <v>212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6" t="s">
        <v>82</v>
      </c>
      <c r="BK221" s="196">
        <f>ROUND(I221*H221,2)</f>
        <v>0</v>
      </c>
      <c r="BL221" s="16" t="s">
        <v>218</v>
      </c>
      <c r="BM221" s="195" t="s">
        <v>387</v>
      </c>
    </row>
    <row r="222" spans="2:65" s="12" customFormat="1" ht="11.25">
      <c r="B222" s="209"/>
      <c r="C222" s="210"/>
      <c r="D222" s="199" t="s">
        <v>220</v>
      </c>
      <c r="E222" s="211" t="s">
        <v>1</v>
      </c>
      <c r="F222" s="212" t="s">
        <v>388</v>
      </c>
      <c r="G222" s="210"/>
      <c r="H222" s="211" t="s">
        <v>1</v>
      </c>
      <c r="I222" s="213"/>
      <c r="J222" s="210"/>
      <c r="K222" s="210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220</v>
      </c>
      <c r="AU222" s="218" t="s">
        <v>82</v>
      </c>
      <c r="AV222" s="12" t="s">
        <v>82</v>
      </c>
      <c r="AW222" s="12" t="s">
        <v>30</v>
      </c>
      <c r="AX222" s="12" t="s">
        <v>74</v>
      </c>
      <c r="AY222" s="218" t="s">
        <v>212</v>
      </c>
    </row>
    <row r="223" spans="2:65" s="11" customFormat="1" ht="11.25">
      <c r="B223" s="197"/>
      <c r="C223" s="198"/>
      <c r="D223" s="199" t="s">
        <v>220</v>
      </c>
      <c r="E223" s="200" t="s">
        <v>389</v>
      </c>
      <c r="F223" s="201" t="s">
        <v>390</v>
      </c>
      <c r="G223" s="198"/>
      <c r="H223" s="202">
        <v>3.5999999999999997E-2</v>
      </c>
      <c r="I223" s="203"/>
      <c r="J223" s="198"/>
      <c r="K223" s="198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220</v>
      </c>
      <c r="AU223" s="208" t="s">
        <v>82</v>
      </c>
      <c r="AV223" s="11" t="s">
        <v>84</v>
      </c>
      <c r="AW223" s="11" t="s">
        <v>30</v>
      </c>
      <c r="AX223" s="11" t="s">
        <v>74</v>
      </c>
      <c r="AY223" s="208" t="s">
        <v>212</v>
      </c>
    </row>
    <row r="224" spans="2:65" s="11" customFormat="1" ht="11.25">
      <c r="B224" s="197"/>
      <c r="C224" s="198"/>
      <c r="D224" s="199" t="s">
        <v>220</v>
      </c>
      <c r="E224" s="200" t="s">
        <v>138</v>
      </c>
      <c r="F224" s="201" t="s">
        <v>391</v>
      </c>
      <c r="G224" s="198"/>
      <c r="H224" s="202">
        <v>2.8000000000000001E-2</v>
      </c>
      <c r="I224" s="203"/>
      <c r="J224" s="198"/>
      <c r="K224" s="198"/>
      <c r="L224" s="204"/>
      <c r="M224" s="205"/>
      <c r="N224" s="206"/>
      <c r="O224" s="206"/>
      <c r="P224" s="206"/>
      <c r="Q224" s="206"/>
      <c r="R224" s="206"/>
      <c r="S224" s="206"/>
      <c r="T224" s="207"/>
      <c r="AT224" s="208" t="s">
        <v>220</v>
      </c>
      <c r="AU224" s="208" t="s">
        <v>82</v>
      </c>
      <c r="AV224" s="11" t="s">
        <v>84</v>
      </c>
      <c r="AW224" s="11" t="s">
        <v>30</v>
      </c>
      <c r="AX224" s="11" t="s">
        <v>74</v>
      </c>
      <c r="AY224" s="208" t="s">
        <v>212</v>
      </c>
    </row>
    <row r="225" spans="2:65" s="11" customFormat="1" ht="11.25">
      <c r="B225" s="197"/>
      <c r="C225" s="198"/>
      <c r="D225" s="199" t="s">
        <v>220</v>
      </c>
      <c r="E225" s="200" t="s">
        <v>392</v>
      </c>
      <c r="F225" s="201" t="s">
        <v>393</v>
      </c>
      <c r="G225" s="198"/>
      <c r="H225" s="202">
        <v>6.4000000000000001E-2</v>
      </c>
      <c r="I225" s="203"/>
      <c r="J225" s="198"/>
      <c r="K225" s="198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220</v>
      </c>
      <c r="AU225" s="208" t="s">
        <v>82</v>
      </c>
      <c r="AV225" s="11" t="s">
        <v>84</v>
      </c>
      <c r="AW225" s="11" t="s">
        <v>30</v>
      </c>
      <c r="AX225" s="11" t="s">
        <v>82</v>
      </c>
      <c r="AY225" s="208" t="s">
        <v>212</v>
      </c>
    </row>
    <row r="226" spans="2:65" s="1" customFormat="1" ht="16.5" customHeight="1">
      <c r="B226" s="33"/>
      <c r="C226" s="184" t="s">
        <v>394</v>
      </c>
      <c r="D226" s="184" t="s">
        <v>213</v>
      </c>
      <c r="E226" s="185" t="s">
        <v>395</v>
      </c>
      <c r="F226" s="186" t="s">
        <v>396</v>
      </c>
      <c r="G226" s="187" t="s">
        <v>253</v>
      </c>
      <c r="H226" s="188">
        <v>73.5</v>
      </c>
      <c r="I226" s="189"/>
      <c r="J226" s="190">
        <f>ROUND(I226*H226,2)</f>
        <v>0</v>
      </c>
      <c r="K226" s="186" t="s">
        <v>217</v>
      </c>
      <c r="L226" s="37"/>
      <c r="M226" s="191" t="s">
        <v>1</v>
      </c>
      <c r="N226" s="192" t="s">
        <v>39</v>
      </c>
      <c r="O226" s="65"/>
      <c r="P226" s="193">
        <f>O226*H226</f>
        <v>0</v>
      </c>
      <c r="Q226" s="193">
        <v>0</v>
      </c>
      <c r="R226" s="193">
        <f>Q226*H226</f>
        <v>0</v>
      </c>
      <c r="S226" s="193">
        <v>0</v>
      </c>
      <c r="T226" s="194">
        <f>S226*H226</f>
        <v>0</v>
      </c>
      <c r="AR226" s="195" t="s">
        <v>218</v>
      </c>
      <c r="AT226" s="195" t="s">
        <v>213</v>
      </c>
      <c r="AU226" s="195" t="s">
        <v>82</v>
      </c>
      <c r="AY226" s="16" t="s">
        <v>212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6" t="s">
        <v>82</v>
      </c>
      <c r="BK226" s="196">
        <f>ROUND(I226*H226,2)</f>
        <v>0</v>
      </c>
      <c r="BL226" s="16" t="s">
        <v>218</v>
      </c>
      <c r="BM226" s="195" t="s">
        <v>397</v>
      </c>
    </row>
    <row r="227" spans="2:65" s="12" customFormat="1" ht="11.25">
      <c r="B227" s="209"/>
      <c r="C227" s="210"/>
      <c r="D227" s="199" t="s">
        <v>220</v>
      </c>
      <c r="E227" s="211" t="s">
        <v>1</v>
      </c>
      <c r="F227" s="212" t="s">
        <v>331</v>
      </c>
      <c r="G227" s="210"/>
      <c r="H227" s="211" t="s">
        <v>1</v>
      </c>
      <c r="I227" s="213"/>
      <c r="J227" s="210"/>
      <c r="K227" s="210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220</v>
      </c>
      <c r="AU227" s="218" t="s">
        <v>82</v>
      </c>
      <c r="AV227" s="12" t="s">
        <v>82</v>
      </c>
      <c r="AW227" s="12" t="s">
        <v>30</v>
      </c>
      <c r="AX227" s="12" t="s">
        <v>74</v>
      </c>
      <c r="AY227" s="218" t="s">
        <v>212</v>
      </c>
    </row>
    <row r="228" spans="2:65" s="11" customFormat="1" ht="11.25">
      <c r="B228" s="197"/>
      <c r="C228" s="198"/>
      <c r="D228" s="199" t="s">
        <v>220</v>
      </c>
      <c r="E228" s="200" t="s">
        <v>398</v>
      </c>
      <c r="F228" s="201" t="s">
        <v>399</v>
      </c>
      <c r="G228" s="198"/>
      <c r="H228" s="202">
        <v>73.5</v>
      </c>
      <c r="I228" s="203"/>
      <c r="J228" s="198"/>
      <c r="K228" s="198"/>
      <c r="L228" s="204"/>
      <c r="M228" s="205"/>
      <c r="N228" s="206"/>
      <c r="O228" s="206"/>
      <c r="P228" s="206"/>
      <c r="Q228" s="206"/>
      <c r="R228" s="206"/>
      <c r="S228" s="206"/>
      <c r="T228" s="207"/>
      <c r="AT228" s="208" t="s">
        <v>220</v>
      </c>
      <c r="AU228" s="208" t="s">
        <v>82</v>
      </c>
      <c r="AV228" s="11" t="s">
        <v>84</v>
      </c>
      <c r="AW228" s="11" t="s">
        <v>30</v>
      </c>
      <c r="AX228" s="11" t="s">
        <v>82</v>
      </c>
      <c r="AY228" s="208" t="s">
        <v>212</v>
      </c>
    </row>
    <row r="229" spans="2:65" s="1" customFormat="1" ht="16.5" customHeight="1">
      <c r="B229" s="33"/>
      <c r="C229" s="184" t="s">
        <v>400</v>
      </c>
      <c r="D229" s="184" t="s">
        <v>213</v>
      </c>
      <c r="E229" s="185" t="s">
        <v>401</v>
      </c>
      <c r="F229" s="186" t="s">
        <v>402</v>
      </c>
      <c r="G229" s="187" t="s">
        <v>253</v>
      </c>
      <c r="H229" s="188">
        <v>34.335999999999999</v>
      </c>
      <c r="I229" s="189"/>
      <c r="J229" s="190">
        <f>ROUND(I229*H229,2)</f>
        <v>0</v>
      </c>
      <c r="K229" s="186" t="s">
        <v>217</v>
      </c>
      <c r="L229" s="37"/>
      <c r="M229" s="191" t="s">
        <v>1</v>
      </c>
      <c r="N229" s="192" t="s">
        <v>39</v>
      </c>
      <c r="O229" s="65"/>
      <c r="P229" s="193">
        <f>O229*H229</f>
        <v>0</v>
      </c>
      <c r="Q229" s="193">
        <v>0</v>
      </c>
      <c r="R229" s="193">
        <f>Q229*H229</f>
        <v>0</v>
      </c>
      <c r="S229" s="193">
        <v>0</v>
      </c>
      <c r="T229" s="194">
        <f>S229*H229</f>
        <v>0</v>
      </c>
      <c r="AR229" s="195" t="s">
        <v>218</v>
      </c>
      <c r="AT229" s="195" t="s">
        <v>213</v>
      </c>
      <c r="AU229" s="195" t="s">
        <v>82</v>
      </c>
      <c r="AY229" s="16" t="s">
        <v>212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6" t="s">
        <v>82</v>
      </c>
      <c r="BK229" s="196">
        <f>ROUND(I229*H229,2)</f>
        <v>0</v>
      </c>
      <c r="BL229" s="16" t="s">
        <v>218</v>
      </c>
      <c r="BM229" s="195" t="s">
        <v>403</v>
      </c>
    </row>
    <row r="230" spans="2:65" s="12" customFormat="1" ht="11.25">
      <c r="B230" s="209"/>
      <c r="C230" s="210"/>
      <c r="D230" s="199" t="s">
        <v>220</v>
      </c>
      <c r="E230" s="211" t="s">
        <v>1</v>
      </c>
      <c r="F230" s="212" t="s">
        <v>404</v>
      </c>
      <c r="G230" s="210"/>
      <c r="H230" s="211" t="s">
        <v>1</v>
      </c>
      <c r="I230" s="213"/>
      <c r="J230" s="210"/>
      <c r="K230" s="210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220</v>
      </c>
      <c r="AU230" s="218" t="s">
        <v>82</v>
      </c>
      <c r="AV230" s="12" t="s">
        <v>82</v>
      </c>
      <c r="AW230" s="12" t="s">
        <v>30</v>
      </c>
      <c r="AX230" s="12" t="s">
        <v>74</v>
      </c>
      <c r="AY230" s="218" t="s">
        <v>212</v>
      </c>
    </row>
    <row r="231" spans="2:65" s="11" customFormat="1" ht="11.25">
      <c r="B231" s="197"/>
      <c r="C231" s="198"/>
      <c r="D231" s="199" t="s">
        <v>220</v>
      </c>
      <c r="E231" s="200" t="s">
        <v>405</v>
      </c>
      <c r="F231" s="201" t="s">
        <v>406</v>
      </c>
      <c r="G231" s="198"/>
      <c r="H231" s="202">
        <v>34.335999999999999</v>
      </c>
      <c r="I231" s="203"/>
      <c r="J231" s="198"/>
      <c r="K231" s="198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220</v>
      </c>
      <c r="AU231" s="208" t="s">
        <v>82</v>
      </c>
      <c r="AV231" s="11" t="s">
        <v>84</v>
      </c>
      <c r="AW231" s="11" t="s">
        <v>30</v>
      </c>
      <c r="AX231" s="11" t="s">
        <v>82</v>
      </c>
      <c r="AY231" s="208" t="s">
        <v>212</v>
      </c>
    </row>
    <row r="232" spans="2:65" s="1" customFormat="1" ht="16.5" customHeight="1">
      <c r="B232" s="33"/>
      <c r="C232" s="184" t="s">
        <v>407</v>
      </c>
      <c r="D232" s="184" t="s">
        <v>213</v>
      </c>
      <c r="E232" s="185" t="s">
        <v>408</v>
      </c>
      <c r="F232" s="186" t="s">
        <v>409</v>
      </c>
      <c r="G232" s="187" t="s">
        <v>216</v>
      </c>
      <c r="H232" s="188">
        <v>2.9820000000000002</v>
      </c>
      <c r="I232" s="189"/>
      <c r="J232" s="190">
        <f>ROUND(I232*H232,2)</f>
        <v>0</v>
      </c>
      <c r="K232" s="186" t="s">
        <v>217</v>
      </c>
      <c r="L232" s="37"/>
      <c r="M232" s="191" t="s">
        <v>1</v>
      </c>
      <c r="N232" s="192" t="s">
        <v>39</v>
      </c>
      <c r="O232" s="65"/>
      <c r="P232" s="193">
        <f>O232*H232</f>
        <v>0</v>
      </c>
      <c r="Q232" s="193">
        <v>0</v>
      </c>
      <c r="R232" s="193">
        <f>Q232*H232</f>
        <v>0</v>
      </c>
      <c r="S232" s="193">
        <v>0</v>
      </c>
      <c r="T232" s="194">
        <f>S232*H232</f>
        <v>0</v>
      </c>
      <c r="AR232" s="195" t="s">
        <v>218</v>
      </c>
      <c r="AT232" s="195" t="s">
        <v>213</v>
      </c>
      <c r="AU232" s="195" t="s">
        <v>82</v>
      </c>
      <c r="AY232" s="16" t="s">
        <v>212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6" t="s">
        <v>82</v>
      </c>
      <c r="BK232" s="196">
        <f>ROUND(I232*H232,2)</f>
        <v>0</v>
      </c>
      <c r="BL232" s="16" t="s">
        <v>218</v>
      </c>
      <c r="BM232" s="195" t="s">
        <v>410</v>
      </c>
    </row>
    <row r="233" spans="2:65" s="12" customFormat="1" ht="11.25">
      <c r="B233" s="209"/>
      <c r="C233" s="210"/>
      <c r="D233" s="199" t="s">
        <v>220</v>
      </c>
      <c r="E233" s="211" t="s">
        <v>1</v>
      </c>
      <c r="F233" s="212" t="s">
        <v>404</v>
      </c>
      <c r="G233" s="210"/>
      <c r="H233" s="211" t="s">
        <v>1</v>
      </c>
      <c r="I233" s="213"/>
      <c r="J233" s="210"/>
      <c r="K233" s="210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220</v>
      </c>
      <c r="AU233" s="218" t="s">
        <v>82</v>
      </c>
      <c r="AV233" s="12" t="s">
        <v>82</v>
      </c>
      <c r="AW233" s="12" t="s">
        <v>30</v>
      </c>
      <c r="AX233" s="12" t="s">
        <v>74</v>
      </c>
      <c r="AY233" s="218" t="s">
        <v>212</v>
      </c>
    </row>
    <row r="234" spans="2:65" s="11" customFormat="1" ht="11.25">
      <c r="B234" s="197"/>
      <c r="C234" s="198"/>
      <c r="D234" s="199" t="s">
        <v>220</v>
      </c>
      <c r="E234" s="200" t="s">
        <v>411</v>
      </c>
      <c r="F234" s="201" t="s">
        <v>412</v>
      </c>
      <c r="G234" s="198"/>
      <c r="H234" s="202">
        <v>2.9820000000000002</v>
      </c>
      <c r="I234" s="203"/>
      <c r="J234" s="198"/>
      <c r="K234" s="198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220</v>
      </c>
      <c r="AU234" s="208" t="s">
        <v>82</v>
      </c>
      <c r="AV234" s="11" t="s">
        <v>84</v>
      </c>
      <c r="AW234" s="11" t="s">
        <v>30</v>
      </c>
      <c r="AX234" s="11" t="s">
        <v>82</v>
      </c>
      <c r="AY234" s="208" t="s">
        <v>212</v>
      </c>
    </row>
    <row r="235" spans="2:65" s="1" customFormat="1" ht="16.5" customHeight="1">
      <c r="B235" s="33"/>
      <c r="C235" s="184" t="s">
        <v>413</v>
      </c>
      <c r="D235" s="184" t="s">
        <v>213</v>
      </c>
      <c r="E235" s="185" t="s">
        <v>414</v>
      </c>
      <c r="F235" s="186" t="s">
        <v>415</v>
      </c>
      <c r="G235" s="187" t="s">
        <v>416</v>
      </c>
      <c r="H235" s="188">
        <v>54</v>
      </c>
      <c r="I235" s="189"/>
      <c r="J235" s="190">
        <f>ROUND(I235*H235,2)</f>
        <v>0</v>
      </c>
      <c r="K235" s="186" t="s">
        <v>217</v>
      </c>
      <c r="L235" s="37"/>
      <c r="M235" s="191" t="s">
        <v>1</v>
      </c>
      <c r="N235" s="192" t="s">
        <v>39</v>
      </c>
      <c r="O235" s="65"/>
      <c r="P235" s="193">
        <f>O235*H235</f>
        <v>0</v>
      </c>
      <c r="Q235" s="193">
        <v>0</v>
      </c>
      <c r="R235" s="193">
        <f>Q235*H235</f>
        <v>0</v>
      </c>
      <c r="S235" s="193">
        <v>0</v>
      </c>
      <c r="T235" s="194">
        <f>S235*H235</f>
        <v>0</v>
      </c>
      <c r="AR235" s="195" t="s">
        <v>218</v>
      </c>
      <c r="AT235" s="195" t="s">
        <v>213</v>
      </c>
      <c r="AU235" s="195" t="s">
        <v>82</v>
      </c>
      <c r="AY235" s="16" t="s">
        <v>212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6" t="s">
        <v>82</v>
      </c>
      <c r="BK235" s="196">
        <f>ROUND(I235*H235,2)</f>
        <v>0</v>
      </c>
      <c r="BL235" s="16" t="s">
        <v>218</v>
      </c>
      <c r="BM235" s="195" t="s">
        <v>417</v>
      </c>
    </row>
    <row r="236" spans="2:65" s="11" customFormat="1" ht="11.25">
      <c r="B236" s="197"/>
      <c r="C236" s="198"/>
      <c r="D236" s="199" t="s">
        <v>220</v>
      </c>
      <c r="E236" s="200" t="s">
        <v>418</v>
      </c>
      <c r="F236" s="201" t="s">
        <v>419</v>
      </c>
      <c r="G236" s="198"/>
      <c r="H236" s="202">
        <v>54</v>
      </c>
      <c r="I236" s="203"/>
      <c r="J236" s="198"/>
      <c r="K236" s="198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220</v>
      </c>
      <c r="AU236" s="208" t="s">
        <v>82</v>
      </c>
      <c r="AV236" s="11" t="s">
        <v>84</v>
      </c>
      <c r="AW236" s="11" t="s">
        <v>30</v>
      </c>
      <c r="AX236" s="11" t="s">
        <v>82</v>
      </c>
      <c r="AY236" s="208" t="s">
        <v>212</v>
      </c>
    </row>
    <row r="237" spans="2:65" s="1" customFormat="1" ht="16.5" customHeight="1">
      <c r="B237" s="33"/>
      <c r="C237" s="184" t="s">
        <v>420</v>
      </c>
      <c r="D237" s="184" t="s">
        <v>213</v>
      </c>
      <c r="E237" s="185" t="s">
        <v>421</v>
      </c>
      <c r="F237" s="186" t="s">
        <v>422</v>
      </c>
      <c r="G237" s="187" t="s">
        <v>363</v>
      </c>
      <c r="H237" s="188">
        <v>31.2</v>
      </c>
      <c r="I237" s="189"/>
      <c r="J237" s="190">
        <f>ROUND(I237*H237,2)</f>
        <v>0</v>
      </c>
      <c r="K237" s="186" t="s">
        <v>217</v>
      </c>
      <c r="L237" s="37"/>
      <c r="M237" s="191" t="s">
        <v>1</v>
      </c>
      <c r="N237" s="192" t="s">
        <v>39</v>
      </c>
      <c r="O237" s="65"/>
      <c r="P237" s="193">
        <f>O237*H237</f>
        <v>0</v>
      </c>
      <c r="Q237" s="193">
        <v>0</v>
      </c>
      <c r="R237" s="193">
        <f>Q237*H237</f>
        <v>0</v>
      </c>
      <c r="S237" s="193">
        <v>0</v>
      </c>
      <c r="T237" s="194">
        <f>S237*H237</f>
        <v>0</v>
      </c>
      <c r="AR237" s="195" t="s">
        <v>218</v>
      </c>
      <c r="AT237" s="195" t="s">
        <v>213</v>
      </c>
      <c r="AU237" s="195" t="s">
        <v>82</v>
      </c>
      <c r="AY237" s="16" t="s">
        <v>212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6" t="s">
        <v>82</v>
      </c>
      <c r="BK237" s="196">
        <f>ROUND(I237*H237,2)</f>
        <v>0</v>
      </c>
      <c r="BL237" s="16" t="s">
        <v>218</v>
      </c>
      <c r="BM237" s="195" t="s">
        <v>423</v>
      </c>
    </row>
    <row r="238" spans="2:65" s="12" customFormat="1" ht="11.25">
      <c r="B238" s="209"/>
      <c r="C238" s="210"/>
      <c r="D238" s="199" t="s">
        <v>220</v>
      </c>
      <c r="E238" s="211" t="s">
        <v>1</v>
      </c>
      <c r="F238" s="212" t="s">
        <v>331</v>
      </c>
      <c r="G238" s="210"/>
      <c r="H238" s="211" t="s">
        <v>1</v>
      </c>
      <c r="I238" s="213"/>
      <c r="J238" s="210"/>
      <c r="K238" s="210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220</v>
      </c>
      <c r="AU238" s="218" t="s">
        <v>82</v>
      </c>
      <c r="AV238" s="12" t="s">
        <v>82</v>
      </c>
      <c r="AW238" s="12" t="s">
        <v>30</v>
      </c>
      <c r="AX238" s="12" t="s">
        <v>74</v>
      </c>
      <c r="AY238" s="218" t="s">
        <v>212</v>
      </c>
    </row>
    <row r="239" spans="2:65" s="11" customFormat="1" ht="11.25">
      <c r="B239" s="197"/>
      <c r="C239" s="198"/>
      <c r="D239" s="199" t="s">
        <v>220</v>
      </c>
      <c r="E239" s="200" t="s">
        <v>424</v>
      </c>
      <c r="F239" s="201" t="s">
        <v>425</v>
      </c>
      <c r="G239" s="198"/>
      <c r="H239" s="202">
        <v>31.2</v>
      </c>
      <c r="I239" s="203"/>
      <c r="J239" s="198"/>
      <c r="K239" s="198"/>
      <c r="L239" s="204"/>
      <c r="M239" s="205"/>
      <c r="N239" s="206"/>
      <c r="O239" s="206"/>
      <c r="P239" s="206"/>
      <c r="Q239" s="206"/>
      <c r="R239" s="206"/>
      <c r="S239" s="206"/>
      <c r="T239" s="207"/>
      <c r="AT239" s="208" t="s">
        <v>220</v>
      </c>
      <c r="AU239" s="208" t="s">
        <v>82</v>
      </c>
      <c r="AV239" s="11" t="s">
        <v>84</v>
      </c>
      <c r="AW239" s="11" t="s">
        <v>30</v>
      </c>
      <c r="AX239" s="11" t="s">
        <v>82</v>
      </c>
      <c r="AY239" s="208" t="s">
        <v>212</v>
      </c>
    </row>
    <row r="240" spans="2:65" s="10" customFormat="1" ht="25.9" customHeight="1">
      <c r="B240" s="170"/>
      <c r="C240" s="171"/>
      <c r="D240" s="172" t="s">
        <v>73</v>
      </c>
      <c r="E240" s="173" t="s">
        <v>231</v>
      </c>
      <c r="F240" s="173" t="s">
        <v>426</v>
      </c>
      <c r="G240" s="171"/>
      <c r="H240" s="171"/>
      <c r="I240" s="174"/>
      <c r="J240" s="175">
        <f>BK240</f>
        <v>0</v>
      </c>
      <c r="K240" s="171"/>
      <c r="L240" s="176"/>
      <c r="M240" s="177"/>
      <c r="N240" s="178"/>
      <c r="O240" s="178"/>
      <c r="P240" s="179">
        <f>SUM(P241:P254)</f>
        <v>0</v>
      </c>
      <c r="Q240" s="178"/>
      <c r="R240" s="179">
        <f>SUM(R241:R254)</f>
        <v>0</v>
      </c>
      <c r="S240" s="178"/>
      <c r="T240" s="180">
        <f>SUM(T241:T254)</f>
        <v>0</v>
      </c>
      <c r="AR240" s="181" t="s">
        <v>82</v>
      </c>
      <c r="AT240" s="182" t="s">
        <v>73</v>
      </c>
      <c r="AU240" s="182" t="s">
        <v>74</v>
      </c>
      <c r="AY240" s="181" t="s">
        <v>212</v>
      </c>
      <c r="BK240" s="183">
        <f>SUM(BK241:BK254)</f>
        <v>0</v>
      </c>
    </row>
    <row r="241" spans="2:65" s="1" customFormat="1" ht="16.5" customHeight="1">
      <c r="B241" s="33"/>
      <c r="C241" s="184" t="s">
        <v>427</v>
      </c>
      <c r="D241" s="184" t="s">
        <v>213</v>
      </c>
      <c r="E241" s="185" t="s">
        <v>428</v>
      </c>
      <c r="F241" s="186" t="s">
        <v>429</v>
      </c>
      <c r="G241" s="187" t="s">
        <v>430</v>
      </c>
      <c r="H241" s="188">
        <v>156</v>
      </c>
      <c r="I241" s="189"/>
      <c r="J241" s="190">
        <f>ROUND(I241*H241,2)</f>
        <v>0</v>
      </c>
      <c r="K241" s="186" t="s">
        <v>217</v>
      </c>
      <c r="L241" s="37"/>
      <c r="M241" s="191" t="s">
        <v>1</v>
      </c>
      <c r="N241" s="192" t="s">
        <v>39</v>
      </c>
      <c r="O241" s="65"/>
      <c r="P241" s="193">
        <f>O241*H241</f>
        <v>0</v>
      </c>
      <c r="Q241" s="193">
        <v>0</v>
      </c>
      <c r="R241" s="193">
        <f>Q241*H241</f>
        <v>0</v>
      </c>
      <c r="S241" s="193">
        <v>0</v>
      </c>
      <c r="T241" s="194">
        <f>S241*H241</f>
        <v>0</v>
      </c>
      <c r="AR241" s="195" t="s">
        <v>218</v>
      </c>
      <c r="AT241" s="195" t="s">
        <v>213</v>
      </c>
      <c r="AU241" s="195" t="s">
        <v>82</v>
      </c>
      <c r="AY241" s="16" t="s">
        <v>212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6" t="s">
        <v>82</v>
      </c>
      <c r="BK241" s="196">
        <f>ROUND(I241*H241,2)</f>
        <v>0</v>
      </c>
      <c r="BL241" s="16" t="s">
        <v>218</v>
      </c>
      <c r="BM241" s="195" t="s">
        <v>431</v>
      </c>
    </row>
    <row r="242" spans="2:65" s="12" customFormat="1" ht="11.25">
      <c r="B242" s="209"/>
      <c r="C242" s="210"/>
      <c r="D242" s="199" t="s">
        <v>220</v>
      </c>
      <c r="E242" s="211" t="s">
        <v>1</v>
      </c>
      <c r="F242" s="212" t="s">
        <v>432</v>
      </c>
      <c r="G242" s="210"/>
      <c r="H242" s="211" t="s">
        <v>1</v>
      </c>
      <c r="I242" s="213"/>
      <c r="J242" s="210"/>
      <c r="K242" s="210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220</v>
      </c>
      <c r="AU242" s="218" t="s">
        <v>82</v>
      </c>
      <c r="AV242" s="12" t="s">
        <v>82</v>
      </c>
      <c r="AW242" s="12" t="s">
        <v>30</v>
      </c>
      <c r="AX242" s="12" t="s">
        <v>74</v>
      </c>
      <c r="AY242" s="218" t="s">
        <v>212</v>
      </c>
    </row>
    <row r="243" spans="2:65" s="11" customFormat="1" ht="11.25">
      <c r="B243" s="197"/>
      <c r="C243" s="198"/>
      <c r="D243" s="199" t="s">
        <v>220</v>
      </c>
      <c r="E243" s="200" t="s">
        <v>433</v>
      </c>
      <c r="F243" s="201" t="s">
        <v>434</v>
      </c>
      <c r="G243" s="198"/>
      <c r="H243" s="202">
        <v>156</v>
      </c>
      <c r="I243" s="203"/>
      <c r="J243" s="198"/>
      <c r="K243" s="198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220</v>
      </c>
      <c r="AU243" s="208" t="s">
        <v>82</v>
      </c>
      <c r="AV243" s="11" t="s">
        <v>84</v>
      </c>
      <c r="AW243" s="11" t="s">
        <v>30</v>
      </c>
      <c r="AX243" s="11" t="s">
        <v>82</v>
      </c>
      <c r="AY243" s="208" t="s">
        <v>212</v>
      </c>
    </row>
    <row r="244" spans="2:65" s="1" customFormat="1" ht="16.5" customHeight="1">
      <c r="B244" s="33"/>
      <c r="C244" s="184" t="s">
        <v>435</v>
      </c>
      <c r="D244" s="184" t="s">
        <v>213</v>
      </c>
      <c r="E244" s="185" t="s">
        <v>436</v>
      </c>
      <c r="F244" s="186" t="s">
        <v>437</v>
      </c>
      <c r="G244" s="187" t="s">
        <v>253</v>
      </c>
      <c r="H244" s="188">
        <v>10.801</v>
      </c>
      <c r="I244" s="189"/>
      <c r="J244" s="190">
        <f>ROUND(I244*H244,2)</f>
        <v>0</v>
      </c>
      <c r="K244" s="186" t="s">
        <v>217</v>
      </c>
      <c r="L244" s="37"/>
      <c r="M244" s="191" t="s">
        <v>1</v>
      </c>
      <c r="N244" s="192" t="s">
        <v>39</v>
      </c>
      <c r="O244" s="65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AR244" s="195" t="s">
        <v>218</v>
      </c>
      <c r="AT244" s="195" t="s">
        <v>213</v>
      </c>
      <c r="AU244" s="195" t="s">
        <v>82</v>
      </c>
      <c r="AY244" s="16" t="s">
        <v>212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6" t="s">
        <v>82</v>
      </c>
      <c r="BK244" s="196">
        <f>ROUND(I244*H244,2)</f>
        <v>0</v>
      </c>
      <c r="BL244" s="16" t="s">
        <v>218</v>
      </c>
      <c r="BM244" s="195" t="s">
        <v>438</v>
      </c>
    </row>
    <row r="245" spans="2:65" s="12" customFormat="1" ht="11.25">
      <c r="B245" s="209"/>
      <c r="C245" s="210"/>
      <c r="D245" s="199" t="s">
        <v>220</v>
      </c>
      <c r="E245" s="211" t="s">
        <v>1</v>
      </c>
      <c r="F245" s="212" t="s">
        <v>432</v>
      </c>
      <c r="G245" s="210"/>
      <c r="H245" s="211" t="s">
        <v>1</v>
      </c>
      <c r="I245" s="213"/>
      <c r="J245" s="210"/>
      <c r="K245" s="210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220</v>
      </c>
      <c r="AU245" s="218" t="s">
        <v>82</v>
      </c>
      <c r="AV245" s="12" t="s">
        <v>82</v>
      </c>
      <c r="AW245" s="12" t="s">
        <v>30</v>
      </c>
      <c r="AX245" s="12" t="s">
        <v>74</v>
      </c>
      <c r="AY245" s="218" t="s">
        <v>212</v>
      </c>
    </row>
    <row r="246" spans="2:65" s="11" customFormat="1" ht="11.25">
      <c r="B246" s="197"/>
      <c r="C246" s="198"/>
      <c r="D246" s="199" t="s">
        <v>220</v>
      </c>
      <c r="E246" s="200" t="s">
        <v>439</v>
      </c>
      <c r="F246" s="201" t="s">
        <v>440</v>
      </c>
      <c r="G246" s="198"/>
      <c r="H246" s="202">
        <v>10.801</v>
      </c>
      <c r="I246" s="203"/>
      <c r="J246" s="198"/>
      <c r="K246" s="198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220</v>
      </c>
      <c r="AU246" s="208" t="s">
        <v>82</v>
      </c>
      <c r="AV246" s="11" t="s">
        <v>84</v>
      </c>
      <c r="AW246" s="11" t="s">
        <v>30</v>
      </c>
      <c r="AX246" s="11" t="s">
        <v>82</v>
      </c>
      <c r="AY246" s="208" t="s">
        <v>212</v>
      </c>
    </row>
    <row r="247" spans="2:65" s="1" customFormat="1" ht="16.5" customHeight="1">
      <c r="B247" s="33"/>
      <c r="C247" s="184" t="s">
        <v>441</v>
      </c>
      <c r="D247" s="184" t="s">
        <v>213</v>
      </c>
      <c r="E247" s="185" t="s">
        <v>442</v>
      </c>
      <c r="F247" s="186" t="s">
        <v>443</v>
      </c>
      <c r="G247" s="187" t="s">
        <v>216</v>
      </c>
      <c r="H247" s="188">
        <v>1.5860000000000001</v>
      </c>
      <c r="I247" s="189"/>
      <c r="J247" s="190">
        <f>ROUND(I247*H247,2)</f>
        <v>0</v>
      </c>
      <c r="K247" s="186" t="s">
        <v>217</v>
      </c>
      <c r="L247" s="37"/>
      <c r="M247" s="191" t="s">
        <v>1</v>
      </c>
      <c r="N247" s="192" t="s">
        <v>39</v>
      </c>
      <c r="O247" s="65"/>
      <c r="P247" s="193">
        <f>O247*H247</f>
        <v>0</v>
      </c>
      <c r="Q247" s="193">
        <v>0</v>
      </c>
      <c r="R247" s="193">
        <f>Q247*H247</f>
        <v>0</v>
      </c>
      <c r="S247" s="193">
        <v>0</v>
      </c>
      <c r="T247" s="194">
        <f>S247*H247</f>
        <v>0</v>
      </c>
      <c r="AR247" s="195" t="s">
        <v>218</v>
      </c>
      <c r="AT247" s="195" t="s">
        <v>213</v>
      </c>
      <c r="AU247" s="195" t="s">
        <v>82</v>
      </c>
      <c r="AY247" s="16" t="s">
        <v>212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6" t="s">
        <v>82</v>
      </c>
      <c r="BK247" s="196">
        <f>ROUND(I247*H247,2)</f>
        <v>0</v>
      </c>
      <c r="BL247" s="16" t="s">
        <v>218</v>
      </c>
      <c r="BM247" s="195" t="s">
        <v>444</v>
      </c>
    </row>
    <row r="248" spans="2:65" s="11" customFormat="1" ht="11.25">
      <c r="B248" s="197"/>
      <c r="C248" s="198"/>
      <c r="D248" s="199" t="s">
        <v>220</v>
      </c>
      <c r="E248" s="200" t="s">
        <v>445</v>
      </c>
      <c r="F248" s="201" t="s">
        <v>446</v>
      </c>
      <c r="G248" s="198"/>
      <c r="H248" s="202">
        <v>1.5860000000000001</v>
      </c>
      <c r="I248" s="203"/>
      <c r="J248" s="198"/>
      <c r="K248" s="198"/>
      <c r="L248" s="204"/>
      <c r="M248" s="205"/>
      <c r="N248" s="206"/>
      <c r="O248" s="206"/>
      <c r="P248" s="206"/>
      <c r="Q248" s="206"/>
      <c r="R248" s="206"/>
      <c r="S248" s="206"/>
      <c r="T248" s="207"/>
      <c r="AT248" s="208" t="s">
        <v>220</v>
      </c>
      <c r="AU248" s="208" t="s">
        <v>82</v>
      </c>
      <c r="AV248" s="11" t="s">
        <v>84</v>
      </c>
      <c r="AW248" s="11" t="s">
        <v>30</v>
      </c>
      <c r="AX248" s="11" t="s">
        <v>82</v>
      </c>
      <c r="AY248" s="208" t="s">
        <v>212</v>
      </c>
    </row>
    <row r="249" spans="2:65" s="1" customFormat="1" ht="24" customHeight="1">
      <c r="B249" s="33"/>
      <c r="C249" s="184" t="s">
        <v>447</v>
      </c>
      <c r="D249" s="184" t="s">
        <v>213</v>
      </c>
      <c r="E249" s="185" t="s">
        <v>448</v>
      </c>
      <c r="F249" s="186" t="s">
        <v>449</v>
      </c>
      <c r="G249" s="187" t="s">
        <v>253</v>
      </c>
      <c r="H249" s="188">
        <v>11.583</v>
      </c>
      <c r="I249" s="189"/>
      <c r="J249" s="190">
        <f>ROUND(I249*H249,2)</f>
        <v>0</v>
      </c>
      <c r="K249" s="186" t="s">
        <v>217</v>
      </c>
      <c r="L249" s="37"/>
      <c r="M249" s="191" t="s">
        <v>1</v>
      </c>
      <c r="N249" s="192" t="s">
        <v>39</v>
      </c>
      <c r="O249" s="65"/>
      <c r="P249" s="193">
        <f>O249*H249</f>
        <v>0</v>
      </c>
      <c r="Q249" s="193">
        <v>0</v>
      </c>
      <c r="R249" s="193">
        <f>Q249*H249</f>
        <v>0</v>
      </c>
      <c r="S249" s="193">
        <v>0</v>
      </c>
      <c r="T249" s="194">
        <f>S249*H249</f>
        <v>0</v>
      </c>
      <c r="AR249" s="195" t="s">
        <v>218</v>
      </c>
      <c r="AT249" s="195" t="s">
        <v>213</v>
      </c>
      <c r="AU249" s="195" t="s">
        <v>82</v>
      </c>
      <c r="AY249" s="16" t="s">
        <v>212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6" t="s">
        <v>82</v>
      </c>
      <c r="BK249" s="196">
        <f>ROUND(I249*H249,2)</f>
        <v>0</v>
      </c>
      <c r="BL249" s="16" t="s">
        <v>218</v>
      </c>
      <c r="BM249" s="195" t="s">
        <v>450</v>
      </c>
    </row>
    <row r="250" spans="2:65" s="12" customFormat="1" ht="11.25">
      <c r="B250" s="209"/>
      <c r="C250" s="210"/>
      <c r="D250" s="199" t="s">
        <v>220</v>
      </c>
      <c r="E250" s="211" t="s">
        <v>1</v>
      </c>
      <c r="F250" s="212" t="s">
        <v>451</v>
      </c>
      <c r="G250" s="210"/>
      <c r="H250" s="211" t="s">
        <v>1</v>
      </c>
      <c r="I250" s="213"/>
      <c r="J250" s="210"/>
      <c r="K250" s="210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220</v>
      </c>
      <c r="AU250" s="218" t="s">
        <v>82</v>
      </c>
      <c r="AV250" s="12" t="s">
        <v>82</v>
      </c>
      <c r="AW250" s="12" t="s">
        <v>30</v>
      </c>
      <c r="AX250" s="12" t="s">
        <v>74</v>
      </c>
      <c r="AY250" s="218" t="s">
        <v>212</v>
      </c>
    </row>
    <row r="251" spans="2:65" s="11" customFormat="1" ht="11.25">
      <c r="B251" s="197"/>
      <c r="C251" s="198"/>
      <c r="D251" s="199" t="s">
        <v>220</v>
      </c>
      <c r="E251" s="200" t="s">
        <v>452</v>
      </c>
      <c r="F251" s="201" t="s">
        <v>453</v>
      </c>
      <c r="G251" s="198"/>
      <c r="H251" s="202">
        <v>11.583</v>
      </c>
      <c r="I251" s="203"/>
      <c r="J251" s="198"/>
      <c r="K251" s="198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220</v>
      </c>
      <c r="AU251" s="208" t="s">
        <v>82</v>
      </c>
      <c r="AV251" s="11" t="s">
        <v>84</v>
      </c>
      <c r="AW251" s="11" t="s">
        <v>30</v>
      </c>
      <c r="AX251" s="11" t="s">
        <v>82</v>
      </c>
      <c r="AY251" s="208" t="s">
        <v>212</v>
      </c>
    </row>
    <row r="252" spans="2:65" s="1" customFormat="1" ht="24" customHeight="1">
      <c r="B252" s="33"/>
      <c r="C252" s="184" t="s">
        <v>454</v>
      </c>
      <c r="D252" s="184" t="s">
        <v>213</v>
      </c>
      <c r="E252" s="185" t="s">
        <v>455</v>
      </c>
      <c r="F252" s="186" t="s">
        <v>456</v>
      </c>
      <c r="G252" s="187" t="s">
        <v>216</v>
      </c>
      <c r="H252" s="188">
        <v>0.91700000000000004</v>
      </c>
      <c r="I252" s="189"/>
      <c r="J252" s="190">
        <f>ROUND(I252*H252,2)</f>
        <v>0</v>
      </c>
      <c r="K252" s="186" t="s">
        <v>217</v>
      </c>
      <c r="L252" s="37"/>
      <c r="M252" s="191" t="s">
        <v>1</v>
      </c>
      <c r="N252" s="192" t="s">
        <v>39</v>
      </c>
      <c r="O252" s="65"/>
      <c r="P252" s="193">
        <f>O252*H252</f>
        <v>0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AR252" s="195" t="s">
        <v>218</v>
      </c>
      <c r="AT252" s="195" t="s">
        <v>213</v>
      </c>
      <c r="AU252" s="195" t="s">
        <v>82</v>
      </c>
      <c r="AY252" s="16" t="s">
        <v>212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6" t="s">
        <v>82</v>
      </c>
      <c r="BK252" s="196">
        <f>ROUND(I252*H252,2)</f>
        <v>0</v>
      </c>
      <c r="BL252" s="16" t="s">
        <v>218</v>
      </c>
      <c r="BM252" s="195" t="s">
        <v>457</v>
      </c>
    </row>
    <row r="253" spans="2:65" s="12" customFormat="1" ht="11.25">
      <c r="B253" s="209"/>
      <c r="C253" s="210"/>
      <c r="D253" s="199" t="s">
        <v>220</v>
      </c>
      <c r="E253" s="211" t="s">
        <v>1</v>
      </c>
      <c r="F253" s="212" t="s">
        <v>458</v>
      </c>
      <c r="G253" s="210"/>
      <c r="H253" s="211" t="s">
        <v>1</v>
      </c>
      <c r="I253" s="213"/>
      <c r="J253" s="210"/>
      <c r="K253" s="210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220</v>
      </c>
      <c r="AU253" s="218" t="s">
        <v>82</v>
      </c>
      <c r="AV253" s="12" t="s">
        <v>82</v>
      </c>
      <c r="AW253" s="12" t="s">
        <v>30</v>
      </c>
      <c r="AX253" s="12" t="s">
        <v>74</v>
      </c>
      <c r="AY253" s="218" t="s">
        <v>212</v>
      </c>
    </row>
    <row r="254" spans="2:65" s="11" customFormat="1" ht="11.25">
      <c r="B254" s="197"/>
      <c r="C254" s="198"/>
      <c r="D254" s="199" t="s">
        <v>220</v>
      </c>
      <c r="E254" s="200" t="s">
        <v>459</v>
      </c>
      <c r="F254" s="201" t="s">
        <v>460</v>
      </c>
      <c r="G254" s="198"/>
      <c r="H254" s="202">
        <v>0.91700000000000004</v>
      </c>
      <c r="I254" s="203"/>
      <c r="J254" s="198"/>
      <c r="K254" s="198"/>
      <c r="L254" s="204"/>
      <c r="M254" s="205"/>
      <c r="N254" s="206"/>
      <c r="O254" s="206"/>
      <c r="P254" s="206"/>
      <c r="Q254" s="206"/>
      <c r="R254" s="206"/>
      <c r="S254" s="206"/>
      <c r="T254" s="207"/>
      <c r="AT254" s="208" t="s">
        <v>220</v>
      </c>
      <c r="AU254" s="208" t="s">
        <v>82</v>
      </c>
      <c r="AV254" s="11" t="s">
        <v>84</v>
      </c>
      <c r="AW254" s="11" t="s">
        <v>30</v>
      </c>
      <c r="AX254" s="11" t="s">
        <v>82</v>
      </c>
      <c r="AY254" s="208" t="s">
        <v>212</v>
      </c>
    </row>
    <row r="255" spans="2:65" s="10" customFormat="1" ht="25.9" customHeight="1">
      <c r="B255" s="170"/>
      <c r="C255" s="171"/>
      <c r="D255" s="172" t="s">
        <v>73</v>
      </c>
      <c r="E255" s="173" t="s">
        <v>218</v>
      </c>
      <c r="F255" s="173" t="s">
        <v>461</v>
      </c>
      <c r="G255" s="171"/>
      <c r="H255" s="171"/>
      <c r="I255" s="174"/>
      <c r="J255" s="175">
        <f>BK255</f>
        <v>0</v>
      </c>
      <c r="K255" s="171"/>
      <c r="L255" s="176"/>
      <c r="M255" s="177"/>
      <c r="N255" s="178"/>
      <c r="O255" s="178"/>
      <c r="P255" s="179">
        <f>SUM(P256:P285)</f>
        <v>0</v>
      </c>
      <c r="Q255" s="178"/>
      <c r="R255" s="179">
        <f>SUM(R256:R285)</f>
        <v>0</v>
      </c>
      <c r="S255" s="178"/>
      <c r="T255" s="180">
        <f>SUM(T256:T285)</f>
        <v>0</v>
      </c>
      <c r="AR255" s="181" t="s">
        <v>82</v>
      </c>
      <c r="AT255" s="182" t="s">
        <v>73</v>
      </c>
      <c r="AU255" s="182" t="s">
        <v>74</v>
      </c>
      <c r="AY255" s="181" t="s">
        <v>212</v>
      </c>
      <c r="BK255" s="183">
        <f>SUM(BK256:BK285)</f>
        <v>0</v>
      </c>
    </row>
    <row r="256" spans="2:65" s="1" customFormat="1" ht="24" customHeight="1">
      <c r="B256" s="33"/>
      <c r="C256" s="184" t="s">
        <v>462</v>
      </c>
      <c r="D256" s="184" t="s">
        <v>213</v>
      </c>
      <c r="E256" s="185" t="s">
        <v>463</v>
      </c>
      <c r="F256" s="186" t="s">
        <v>464</v>
      </c>
      <c r="G256" s="187" t="s">
        <v>253</v>
      </c>
      <c r="H256" s="188">
        <v>71.153999999999996</v>
      </c>
      <c r="I256" s="189"/>
      <c r="J256" s="190">
        <f>ROUND(I256*H256,2)</f>
        <v>0</v>
      </c>
      <c r="K256" s="186" t="s">
        <v>217</v>
      </c>
      <c r="L256" s="37"/>
      <c r="M256" s="191" t="s">
        <v>1</v>
      </c>
      <c r="N256" s="192" t="s">
        <v>39</v>
      </c>
      <c r="O256" s="65"/>
      <c r="P256" s="193">
        <f>O256*H256</f>
        <v>0</v>
      </c>
      <c r="Q256" s="193">
        <v>0</v>
      </c>
      <c r="R256" s="193">
        <f>Q256*H256</f>
        <v>0</v>
      </c>
      <c r="S256" s="193">
        <v>0</v>
      </c>
      <c r="T256" s="194">
        <f>S256*H256</f>
        <v>0</v>
      </c>
      <c r="AR256" s="195" t="s">
        <v>218</v>
      </c>
      <c r="AT256" s="195" t="s">
        <v>213</v>
      </c>
      <c r="AU256" s="195" t="s">
        <v>82</v>
      </c>
      <c r="AY256" s="16" t="s">
        <v>212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6" t="s">
        <v>82</v>
      </c>
      <c r="BK256" s="196">
        <f>ROUND(I256*H256,2)</f>
        <v>0</v>
      </c>
      <c r="BL256" s="16" t="s">
        <v>218</v>
      </c>
      <c r="BM256" s="195" t="s">
        <v>465</v>
      </c>
    </row>
    <row r="257" spans="2:65" s="12" customFormat="1" ht="11.25">
      <c r="B257" s="209"/>
      <c r="C257" s="210"/>
      <c r="D257" s="199" t="s">
        <v>220</v>
      </c>
      <c r="E257" s="211" t="s">
        <v>1</v>
      </c>
      <c r="F257" s="212" t="s">
        <v>451</v>
      </c>
      <c r="G257" s="210"/>
      <c r="H257" s="211" t="s">
        <v>1</v>
      </c>
      <c r="I257" s="213"/>
      <c r="J257" s="210"/>
      <c r="K257" s="210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220</v>
      </c>
      <c r="AU257" s="218" t="s">
        <v>82</v>
      </c>
      <c r="AV257" s="12" t="s">
        <v>82</v>
      </c>
      <c r="AW257" s="12" t="s">
        <v>30</v>
      </c>
      <c r="AX257" s="12" t="s">
        <v>74</v>
      </c>
      <c r="AY257" s="218" t="s">
        <v>212</v>
      </c>
    </row>
    <row r="258" spans="2:65" s="11" customFormat="1" ht="11.25">
      <c r="B258" s="197"/>
      <c r="C258" s="198"/>
      <c r="D258" s="199" t="s">
        <v>220</v>
      </c>
      <c r="E258" s="200" t="s">
        <v>466</v>
      </c>
      <c r="F258" s="201" t="s">
        <v>467</v>
      </c>
      <c r="G258" s="198"/>
      <c r="H258" s="202">
        <v>71.153999999999996</v>
      </c>
      <c r="I258" s="203"/>
      <c r="J258" s="198"/>
      <c r="K258" s="198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220</v>
      </c>
      <c r="AU258" s="208" t="s">
        <v>82</v>
      </c>
      <c r="AV258" s="11" t="s">
        <v>84</v>
      </c>
      <c r="AW258" s="11" t="s">
        <v>30</v>
      </c>
      <c r="AX258" s="11" t="s">
        <v>82</v>
      </c>
      <c r="AY258" s="208" t="s">
        <v>212</v>
      </c>
    </row>
    <row r="259" spans="2:65" s="1" customFormat="1" ht="24" customHeight="1">
      <c r="B259" s="33"/>
      <c r="C259" s="184" t="s">
        <v>468</v>
      </c>
      <c r="D259" s="184" t="s">
        <v>213</v>
      </c>
      <c r="E259" s="185" t="s">
        <v>469</v>
      </c>
      <c r="F259" s="186" t="s">
        <v>470</v>
      </c>
      <c r="G259" s="187" t="s">
        <v>216</v>
      </c>
      <c r="H259" s="188">
        <v>8.0229999999999997</v>
      </c>
      <c r="I259" s="189"/>
      <c r="J259" s="190">
        <f>ROUND(I259*H259,2)</f>
        <v>0</v>
      </c>
      <c r="K259" s="186" t="s">
        <v>217</v>
      </c>
      <c r="L259" s="37"/>
      <c r="M259" s="191" t="s">
        <v>1</v>
      </c>
      <c r="N259" s="192" t="s">
        <v>39</v>
      </c>
      <c r="O259" s="65"/>
      <c r="P259" s="193">
        <f>O259*H259</f>
        <v>0</v>
      </c>
      <c r="Q259" s="193">
        <v>0</v>
      </c>
      <c r="R259" s="193">
        <f>Q259*H259</f>
        <v>0</v>
      </c>
      <c r="S259" s="193">
        <v>0</v>
      </c>
      <c r="T259" s="194">
        <f>S259*H259</f>
        <v>0</v>
      </c>
      <c r="AR259" s="195" t="s">
        <v>218</v>
      </c>
      <c r="AT259" s="195" t="s">
        <v>213</v>
      </c>
      <c r="AU259" s="195" t="s">
        <v>82</v>
      </c>
      <c r="AY259" s="16" t="s">
        <v>212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6" t="s">
        <v>82</v>
      </c>
      <c r="BK259" s="196">
        <f>ROUND(I259*H259,2)</f>
        <v>0</v>
      </c>
      <c r="BL259" s="16" t="s">
        <v>218</v>
      </c>
      <c r="BM259" s="195" t="s">
        <v>471</v>
      </c>
    </row>
    <row r="260" spans="2:65" s="12" customFormat="1" ht="11.25">
      <c r="B260" s="209"/>
      <c r="C260" s="210"/>
      <c r="D260" s="199" t="s">
        <v>220</v>
      </c>
      <c r="E260" s="211" t="s">
        <v>1</v>
      </c>
      <c r="F260" s="212" t="s">
        <v>458</v>
      </c>
      <c r="G260" s="210"/>
      <c r="H260" s="211" t="s">
        <v>1</v>
      </c>
      <c r="I260" s="213"/>
      <c r="J260" s="210"/>
      <c r="K260" s="210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220</v>
      </c>
      <c r="AU260" s="218" t="s">
        <v>82</v>
      </c>
      <c r="AV260" s="12" t="s">
        <v>82</v>
      </c>
      <c r="AW260" s="12" t="s">
        <v>30</v>
      </c>
      <c r="AX260" s="12" t="s">
        <v>74</v>
      </c>
      <c r="AY260" s="218" t="s">
        <v>212</v>
      </c>
    </row>
    <row r="261" spans="2:65" s="11" customFormat="1" ht="11.25">
      <c r="B261" s="197"/>
      <c r="C261" s="198"/>
      <c r="D261" s="199" t="s">
        <v>220</v>
      </c>
      <c r="E261" s="200" t="s">
        <v>472</v>
      </c>
      <c r="F261" s="201" t="s">
        <v>473</v>
      </c>
      <c r="G261" s="198"/>
      <c r="H261" s="202">
        <v>8.0229999999999997</v>
      </c>
      <c r="I261" s="203"/>
      <c r="J261" s="198"/>
      <c r="K261" s="198"/>
      <c r="L261" s="204"/>
      <c r="M261" s="205"/>
      <c r="N261" s="206"/>
      <c r="O261" s="206"/>
      <c r="P261" s="206"/>
      <c r="Q261" s="206"/>
      <c r="R261" s="206"/>
      <c r="S261" s="206"/>
      <c r="T261" s="207"/>
      <c r="AT261" s="208" t="s">
        <v>220</v>
      </c>
      <c r="AU261" s="208" t="s">
        <v>82</v>
      </c>
      <c r="AV261" s="11" t="s">
        <v>84</v>
      </c>
      <c r="AW261" s="11" t="s">
        <v>30</v>
      </c>
      <c r="AX261" s="11" t="s">
        <v>82</v>
      </c>
      <c r="AY261" s="208" t="s">
        <v>212</v>
      </c>
    </row>
    <row r="262" spans="2:65" s="1" customFormat="1" ht="24" customHeight="1">
      <c r="B262" s="33"/>
      <c r="C262" s="184" t="s">
        <v>137</v>
      </c>
      <c r="D262" s="184" t="s">
        <v>213</v>
      </c>
      <c r="E262" s="185" t="s">
        <v>474</v>
      </c>
      <c r="F262" s="186" t="s">
        <v>475</v>
      </c>
      <c r="G262" s="187" t="s">
        <v>253</v>
      </c>
      <c r="H262" s="188">
        <v>0.85099999999999998</v>
      </c>
      <c r="I262" s="189"/>
      <c r="J262" s="190">
        <f>ROUND(I262*H262,2)</f>
        <v>0</v>
      </c>
      <c r="K262" s="186" t="s">
        <v>217</v>
      </c>
      <c r="L262" s="37"/>
      <c r="M262" s="191" t="s">
        <v>1</v>
      </c>
      <c r="N262" s="192" t="s">
        <v>39</v>
      </c>
      <c r="O262" s="65"/>
      <c r="P262" s="193">
        <f>O262*H262</f>
        <v>0</v>
      </c>
      <c r="Q262" s="193">
        <v>0</v>
      </c>
      <c r="R262" s="193">
        <f>Q262*H262</f>
        <v>0</v>
      </c>
      <c r="S262" s="193">
        <v>0</v>
      </c>
      <c r="T262" s="194">
        <f>S262*H262</f>
        <v>0</v>
      </c>
      <c r="AR262" s="195" t="s">
        <v>218</v>
      </c>
      <c r="AT262" s="195" t="s">
        <v>213</v>
      </c>
      <c r="AU262" s="195" t="s">
        <v>82</v>
      </c>
      <c r="AY262" s="16" t="s">
        <v>212</v>
      </c>
      <c r="BE262" s="196">
        <f>IF(N262="základní",J262,0)</f>
        <v>0</v>
      </c>
      <c r="BF262" s="196">
        <f>IF(N262="snížená",J262,0)</f>
        <v>0</v>
      </c>
      <c r="BG262" s="196">
        <f>IF(N262="zákl. přenesená",J262,0)</f>
        <v>0</v>
      </c>
      <c r="BH262" s="196">
        <f>IF(N262="sníž. přenesená",J262,0)</f>
        <v>0</v>
      </c>
      <c r="BI262" s="196">
        <f>IF(N262="nulová",J262,0)</f>
        <v>0</v>
      </c>
      <c r="BJ262" s="16" t="s">
        <v>82</v>
      </c>
      <c r="BK262" s="196">
        <f>ROUND(I262*H262,2)</f>
        <v>0</v>
      </c>
      <c r="BL262" s="16" t="s">
        <v>218</v>
      </c>
      <c r="BM262" s="195" t="s">
        <v>476</v>
      </c>
    </row>
    <row r="263" spans="2:65" s="12" customFormat="1" ht="11.25">
      <c r="B263" s="209"/>
      <c r="C263" s="210"/>
      <c r="D263" s="199" t="s">
        <v>220</v>
      </c>
      <c r="E263" s="211" t="s">
        <v>1</v>
      </c>
      <c r="F263" s="212" t="s">
        <v>477</v>
      </c>
      <c r="G263" s="210"/>
      <c r="H263" s="211" t="s">
        <v>1</v>
      </c>
      <c r="I263" s="213"/>
      <c r="J263" s="210"/>
      <c r="K263" s="210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220</v>
      </c>
      <c r="AU263" s="218" t="s">
        <v>82</v>
      </c>
      <c r="AV263" s="12" t="s">
        <v>82</v>
      </c>
      <c r="AW263" s="12" t="s">
        <v>30</v>
      </c>
      <c r="AX263" s="12" t="s">
        <v>74</v>
      </c>
      <c r="AY263" s="218" t="s">
        <v>212</v>
      </c>
    </row>
    <row r="264" spans="2:65" s="11" customFormat="1" ht="11.25">
      <c r="B264" s="197"/>
      <c r="C264" s="198"/>
      <c r="D264" s="199" t="s">
        <v>220</v>
      </c>
      <c r="E264" s="200" t="s">
        <v>478</v>
      </c>
      <c r="F264" s="201" t="s">
        <v>479</v>
      </c>
      <c r="G264" s="198"/>
      <c r="H264" s="202">
        <v>0.85099999999999998</v>
      </c>
      <c r="I264" s="203"/>
      <c r="J264" s="198"/>
      <c r="K264" s="198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220</v>
      </c>
      <c r="AU264" s="208" t="s">
        <v>82</v>
      </c>
      <c r="AV264" s="11" t="s">
        <v>84</v>
      </c>
      <c r="AW264" s="11" t="s">
        <v>30</v>
      </c>
      <c r="AX264" s="11" t="s">
        <v>82</v>
      </c>
      <c r="AY264" s="208" t="s">
        <v>212</v>
      </c>
    </row>
    <row r="265" spans="2:65" s="1" customFormat="1" ht="24" customHeight="1">
      <c r="B265" s="33"/>
      <c r="C265" s="184" t="s">
        <v>480</v>
      </c>
      <c r="D265" s="184" t="s">
        <v>213</v>
      </c>
      <c r="E265" s="185" t="s">
        <v>481</v>
      </c>
      <c r="F265" s="186" t="s">
        <v>482</v>
      </c>
      <c r="G265" s="187" t="s">
        <v>253</v>
      </c>
      <c r="H265" s="188">
        <v>30.088999999999999</v>
      </c>
      <c r="I265" s="189"/>
      <c r="J265" s="190">
        <f>ROUND(I265*H265,2)</f>
        <v>0</v>
      </c>
      <c r="K265" s="186" t="s">
        <v>217</v>
      </c>
      <c r="L265" s="37"/>
      <c r="M265" s="191" t="s">
        <v>1</v>
      </c>
      <c r="N265" s="192" t="s">
        <v>39</v>
      </c>
      <c r="O265" s="65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AR265" s="195" t="s">
        <v>218</v>
      </c>
      <c r="AT265" s="195" t="s">
        <v>213</v>
      </c>
      <c r="AU265" s="195" t="s">
        <v>82</v>
      </c>
      <c r="AY265" s="16" t="s">
        <v>212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6" t="s">
        <v>82</v>
      </c>
      <c r="BK265" s="196">
        <f>ROUND(I265*H265,2)</f>
        <v>0</v>
      </c>
      <c r="BL265" s="16" t="s">
        <v>218</v>
      </c>
      <c r="BM265" s="195" t="s">
        <v>483</v>
      </c>
    </row>
    <row r="266" spans="2:65" s="12" customFormat="1" ht="11.25">
      <c r="B266" s="209"/>
      <c r="C266" s="210"/>
      <c r="D266" s="199" t="s">
        <v>220</v>
      </c>
      <c r="E266" s="211" t="s">
        <v>1</v>
      </c>
      <c r="F266" s="212" t="s">
        <v>484</v>
      </c>
      <c r="G266" s="210"/>
      <c r="H266" s="211" t="s">
        <v>1</v>
      </c>
      <c r="I266" s="213"/>
      <c r="J266" s="210"/>
      <c r="K266" s="210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220</v>
      </c>
      <c r="AU266" s="218" t="s">
        <v>82</v>
      </c>
      <c r="AV266" s="12" t="s">
        <v>82</v>
      </c>
      <c r="AW266" s="12" t="s">
        <v>30</v>
      </c>
      <c r="AX266" s="12" t="s">
        <v>74</v>
      </c>
      <c r="AY266" s="218" t="s">
        <v>212</v>
      </c>
    </row>
    <row r="267" spans="2:65" s="11" customFormat="1" ht="11.25">
      <c r="B267" s="197"/>
      <c r="C267" s="198"/>
      <c r="D267" s="199" t="s">
        <v>220</v>
      </c>
      <c r="E267" s="200" t="s">
        <v>485</v>
      </c>
      <c r="F267" s="201" t="s">
        <v>486</v>
      </c>
      <c r="G267" s="198"/>
      <c r="H267" s="202">
        <v>4.8600000000000003</v>
      </c>
      <c r="I267" s="203"/>
      <c r="J267" s="198"/>
      <c r="K267" s="198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220</v>
      </c>
      <c r="AU267" s="208" t="s">
        <v>82</v>
      </c>
      <c r="AV267" s="11" t="s">
        <v>84</v>
      </c>
      <c r="AW267" s="11" t="s">
        <v>30</v>
      </c>
      <c r="AX267" s="11" t="s">
        <v>74</v>
      </c>
      <c r="AY267" s="208" t="s">
        <v>212</v>
      </c>
    </row>
    <row r="268" spans="2:65" s="11" customFormat="1" ht="11.25">
      <c r="B268" s="197"/>
      <c r="C268" s="198"/>
      <c r="D268" s="199" t="s">
        <v>220</v>
      </c>
      <c r="E268" s="200" t="s">
        <v>140</v>
      </c>
      <c r="F268" s="201" t="s">
        <v>487</v>
      </c>
      <c r="G268" s="198"/>
      <c r="H268" s="202">
        <v>1.4059999999999999</v>
      </c>
      <c r="I268" s="203"/>
      <c r="J268" s="198"/>
      <c r="K268" s="198"/>
      <c r="L268" s="204"/>
      <c r="M268" s="205"/>
      <c r="N268" s="206"/>
      <c r="O268" s="206"/>
      <c r="P268" s="206"/>
      <c r="Q268" s="206"/>
      <c r="R268" s="206"/>
      <c r="S268" s="206"/>
      <c r="T268" s="207"/>
      <c r="AT268" s="208" t="s">
        <v>220</v>
      </c>
      <c r="AU268" s="208" t="s">
        <v>82</v>
      </c>
      <c r="AV268" s="11" t="s">
        <v>84</v>
      </c>
      <c r="AW268" s="11" t="s">
        <v>30</v>
      </c>
      <c r="AX268" s="11" t="s">
        <v>74</v>
      </c>
      <c r="AY268" s="208" t="s">
        <v>212</v>
      </c>
    </row>
    <row r="269" spans="2:65" s="11" customFormat="1" ht="11.25">
      <c r="B269" s="197"/>
      <c r="C269" s="198"/>
      <c r="D269" s="199" t="s">
        <v>220</v>
      </c>
      <c r="E269" s="200" t="s">
        <v>142</v>
      </c>
      <c r="F269" s="201" t="s">
        <v>488</v>
      </c>
      <c r="G269" s="198"/>
      <c r="H269" s="202">
        <v>1.8</v>
      </c>
      <c r="I269" s="203"/>
      <c r="J269" s="198"/>
      <c r="K269" s="198"/>
      <c r="L269" s="204"/>
      <c r="M269" s="205"/>
      <c r="N269" s="206"/>
      <c r="O269" s="206"/>
      <c r="P269" s="206"/>
      <c r="Q269" s="206"/>
      <c r="R269" s="206"/>
      <c r="S269" s="206"/>
      <c r="T269" s="207"/>
      <c r="AT269" s="208" t="s">
        <v>220</v>
      </c>
      <c r="AU269" s="208" t="s">
        <v>82</v>
      </c>
      <c r="AV269" s="11" t="s">
        <v>84</v>
      </c>
      <c r="AW269" s="11" t="s">
        <v>30</v>
      </c>
      <c r="AX269" s="11" t="s">
        <v>74</v>
      </c>
      <c r="AY269" s="208" t="s">
        <v>212</v>
      </c>
    </row>
    <row r="270" spans="2:65" s="11" customFormat="1" ht="33.75">
      <c r="B270" s="197"/>
      <c r="C270" s="198"/>
      <c r="D270" s="199" t="s">
        <v>220</v>
      </c>
      <c r="E270" s="200" t="s">
        <v>144</v>
      </c>
      <c r="F270" s="201" t="s">
        <v>489</v>
      </c>
      <c r="G270" s="198"/>
      <c r="H270" s="202">
        <v>22.023</v>
      </c>
      <c r="I270" s="203"/>
      <c r="J270" s="198"/>
      <c r="K270" s="198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220</v>
      </c>
      <c r="AU270" s="208" t="s">
        <v>82</v>
      </c>
      <c r="AV270" s="11" t="s">
        <v>84</v>
      </c>
      <c r="AW270" s="11" t="s">
        <v>30</v>
      </c>
      <c r="AX270" s="11" t="s">
        <v>74</v>
      </c>
      <c r="AY270" s="208" t="s">
        <v>212</v>
      </c>
    </row>
    <row r="271" spans="2:65" s="11" customFormat="1" ht="11.25">
      <c r="B271" s="197"/>
      <c r="C271" s="198"/>
      <c r="D271" s="199" t="s">
        <v>220</v>
      </c>
      <c r="E271" s="200" t="s">
        <v>490</v>
      </c>
      <c r="F271" s="201" t="s">
        <v>491</v>
      </c>
      <c r="G271" s="198"/>
      <c r="H271" s="202">
        <v>30.088999999999999</v>
      </c>
      <c r="I271" s="203"/>
      <c r="J271" s="198"/>
      <c r="K271" s="198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220</v>
      </c>
      <c r="AU271" s="208" t="s">
        <v>82</v>
      </c>
      <c r="AV271" s="11" t="s">
        <v>84</v>
      </c>
      <c r="AW271" s="11" t="s">
        <v>30</v>
      </c>
      <c r="AX271" s="11" t="s">
        <v>82</v>
      </c>
      <c r="AY271" s="208" t="s">
        <v>212</v>
      </c>
    </row>
    <row r="272" spans="2:65" s="1" customFormat="1" ht="16.5" customHeight="1">
      <c r="B272" s="33"/>
      <c r="C272" s="184" t="s">
        <v>492</v>
      </c>
      <c r="D272" s="184" t="s">
        <v>213</v>
      </c>
      <c r="E272" s="185" t="s">
        <v>493</v>
      </c>
      <c r="F272" s="186" t="s">
        <v>494</v>
      </c>
      <c r="G272" s="187" t="s">
        <v>253</v>
      </c>
      <c r="H272" s="188">
        <v>2.4</v>
      </c>
      <c r="I272" s="189"/>
      <c r="J272" s="190">
        <f>ROUND(I272*H272,2)</f>
        <v>0</v>
      </c>
      <c r="K272" s="186" t="s">
        <v>217</v>
      </c>
      <c r="L272" s="37"/>
      <c r="M272" s="191" t="s">
        <v>1</v>
      </c>
      <c r="N272" s="192" t="s">
        <v>39</v>
      </c>
      <c r="O272" s="65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AR272" s="195" t="s">
        <v>218</v>
      </c>
      <c r="AT272" s="195" t="s">
        <v>213</v>
      </c>
      <c r="AU272" s="195" t="s">
        <v>82</v>
      </c>
      <c r="AY272" s="16" t="s">
        <v>212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6" t="s">
        <v>82</v>
      </c>
      <c r="BK272" s="196">
        <f>ROUND(I272*H272,2)</f>
        <v>0</v>
      </c>
      <c r="BL272" s="16" t="s">
        <v>218</v>
      </c>
      <c r="BM272" s="195" t="s">
        <v>495</v>
      </c>
    </row>
    <row r="273" spans="2:65" s="12" customFormat="1" ht="11.25">
      <c r="B273" s="209"/>
      <c r="C273" s="210"/>
      <c r="D273" s="199" t="s">
        <v>220</v>
      </c>
      <c r="E273" s="211" t="s">
        <v>1</v>
      </c>
      <c r="F273" s="212" t="s">
        <v>404</v>
      </c>
      <c r="G273" s="210"/>
      <c r="H273" s="211" t="s">
        <v>1</v>
      </c>
      <c r="I273" s="213"/>
      <c r="J273" s="210"/>
      <c r="K273" s="210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220</v>
      </c>
      <c r="AU273" s="218" t="s">
        <v>82</v>
      </c>
      <c r="AV273" s="12" t="s">
        <v>82</v>
      </c>
      <c r="AW273" s="12" t="s">
        <v>30</v>
      </c>
      <c r="AX273" s="12" t="s">
        <v>74</v>
      </c>
      <c r="AY273" s="218" t="s">
        <v>212</v>
      </c>
    </row>
    <row r="274" spans="2:65" s="11" customFormat="1" ht="11.25">
      <c r="B274" s="197"/>
      <c r="C274" s="198"/>
      <c r="D274" s="199" t="s">
        <v>220</v>
      </c>
      <c r="E274" s="200" t="s">
        <v>496</v>
      </c>
      <c r="F274" s="201" t="s">
        <v>497</v>
      </c>
      <c r="G274" s="198"/>
      <c r="H274" s="202">
        <v>2.4</v>
      </c>
      <c r="I274" s="203"/>
      <c r="J274" s="198"/>
      <c r="K274" s="198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220</v>
      </c>
      <c r="AU274" s="208" t="s">
        <v>82</v>
      </c>
      <c r="AV274" s="11" t="s">
        <v>84</v>
      </c>
      <c r="AW274" s="11" t="s">
        <v>30</v>
      </c>
      <c r="AX274" s="11" t="s">
        <v>82</v>
      </c>
      <c r="AY274" s="208" t="s">
        <v>212</v>
      </c>
    </row>
    <row r="275" spans="2:65" s="1" customFormat="1" ht="24" customHeight="1">
      <c r="B275" s="33"/>
      <c r="C275" s="184" t="s">
        <v>498</v>
      </c>
      <c r="D275" s="184" t="s">
        <v>213</v>
      </c>
      <c r="E275" s="185" t="s">
        <v>499</v>
      </c>
      <c r="F275" s="186" t="s">
        <v>500</v>
      </c>
      <c r="G275" s="187" t="s">
        <v>253</v>
      </c>
      <c r="H275" s="188">
        <v>11.05</v>
      </c>
      <c r="I275" s="189"/>
      <c r="J275" s="190">
        <f>ROUND(I275*H275,2)</f>
        <v>0</v>
      </c>
      <c r="K275" s="186" t="s">
        <v>217</v>
      </c>
      <c r="L275" s="37"/>
      <c r="M275" s="191" t="s">
        <v>1</v>
      </c>
      <c r="N275" s="192" t="s">
        <v>39</v>
      </c>
      <c r="O275" s="65"/>
      <c r="P275" s="193">
        <f>O275*H275</f>
        <v>0</v>
      </c>
      <c r="Q275" s="193">
        <v>0</v>
      </c>
      <c r="R275" s="193">
        <f>Q275*H275</f>
        <v>0</v>
      </c>
      <c r="S275" s="193">
        <v>0</v>
      </c>
      <c r="T275" s="194">
        <f>S275*H275</f>
        <v>0</v>
      </c>
      <c r="AR275" s="195" t="s">
        <v>218</v>
      </c>
      <c r="AT275" s="195" t="s">
        <v>213</v>
      </c>
      <c r="AU275" s="195" t="s">
        <v>82</v>
      </c>
      <c r="AY275" s="16" t="s">
        <v>212</v>
      </c>
      <c r="BE275" s="196">
        <f>IF(N275="základní",J275,0)</f>
        <v>0</v>
      </c>
      <c r="BF275" s="196">
        <f>IF(N275="snížená",J275,0)</f>
        <v>0</v>
      </c>
      <c r="BG275" s="196">
        <f>IF(N275="zákl. přenesená",J275,0)</f>
        <v>0</v>
      </c>
      <c r="BH275" s="196">
        <f>IF(N275="sníž. přenesená",J275,0)</f>
        <v>0</v>
      </c>
      <c r="BI275" s="196">
        <f>IF(N275="nulová",J275,0)</f>
        <v>0</v>
      </c>
      <c r="BJ275" s="16" t="s">
        <v>82</v>
      </c>
      <c r="BK275" s="196">
        <f>ROUND(I275*H275,2)</f>
        <v>0</v>
      </c>
      <c r="BL275" s="16" t="s">
        <v>218</v>
      </c>
      <c r="BM275" s="195" t="s">
        <v>501</v>
      </c>
    </row>
    <row r="276" spans="2:65" s="12" customFormat="1" ht="11.25">
      <c r="B276" s="209"/>
      <c r="C276" s="210"/>
      <c r="D276" s="199" t="s">
        <v>220</v>
      </c>
      <c r="E276" s="211" t="s">
        <v>1</v>
      </c>
      <c r="F276" s="212" t="s">
        <v>404</v>
      </c>
      <c r="G276" s="210"/>
      <c r="H276" s="211" t="s">
        <v>1</v>
      </c>
      <c r="I276" s="213"/>
      <c r="J276" s="210"/>
      <c r="K276" s="210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220</v>
      </c>
      <c r="AU276" s="218" t="s">
        <v>82</v>
      </c>
      <c r="AV276" s="12" t="s">
        <v>82</v>
      </c>
      <c r="AW276" s="12" t="s">
        <v>30</v>
      </c>
      <c r="AX276" s="12" t="s">
        <v>74</v>
      </c>
      <c r="AY276" s="218" t="s">
        <v>212</v>
      </c>
    </row>
    <row r="277" spans="2:65" s="11" customFormat="1" ht="11.25">
      <c r="B277" s="197"/>
      <c r="C277" s="198"/>
      <c r="D277" s="199" t="s">
        <v>220</v>
      </c>
      <c r="E277" s="200" t="s">
        <v>502</v>
      </c>
      <c r="F277" s="201" t="s">
        <v>503</v>
      </c>
      <c r="G277" s="198"/>
      <c r="H277" s="202">
        <v>11.05</v>
      </c>
      <c r="I277" s="203"/>
      <c r="J277" s="198"/>
      <c r="K277" s="198"/>
      <c r="L277" s="204"/>
      <c r="M277" s="205"/>
      <c r="N277" s="206"/>
      <c r="O277" s="206"/>
      <c r="P277" s="206"/>
      <c r="Q277" s="206"/>
      <c r="R277" s="206"/>
      <c r="S277" s="206"/>
      <c r="T277" s="207"/>
      <c r="AT277" s="208" t="s">
        <v>220</v>
      </c>
      <c r="AU277" s="208" t="s">
        <v>82</v>
      </c>
      <c r="AV277" s="11" t="s">
        <v>84</v>
      </c>
      <c r="AW277" s="11" t="s">
        <v>30</v>
      </c>
      <c r="AX277" s="11" t="s">
        <v>82</v>
      </c>
      <c r="AY277" s="208" t="s">
        <v>212</v>
      </c>
    </row>
    <row r="278" spans="2:65" s="1" customFormat="1" ht="16.5" customHeight="1">
      <c r="B278" s="33"/>
      <c r="C278" s="184" t="s">
        <v>504</v>
      </c>
      <c r="D278" s="184" t="s">
        <v>213</v>
      </c>
      <c r="E278" s="185" t="s">
        <v>505</v>
      </c>
      <c r="F278" s="186" t="s">
        <v>506</v>
      </c>
      <c r="G278" s="187" t="s">
        <v>253</v>
      </c>
      <c r="H278" s="188">
        <v>29.364000000000001</v>
      </c>
      <c r="I278" s="189"/>
      <c r="J278" s="190">
        <f>ROUND(I278*H278,2)</f>
        <v>0</v>
      </c>
      <c r="K278" s="186" t="s">
        <v>217</v>
      </c>
      <c r="L278" s="37"/>
      <c r="M278" s="191" t="s">
        <v>1</v>
      </c>
      <c r="N278" s="192" t="s">
        <v>39</v>
      </c>
      <c r="O278" s="65"/>
      <c r="P278" s="193">
        <f>O278*H278</f>
        <v>0</v>
      </c>
      <c r="Q278" s="193">
        <v>0</v>
      </c>
      <c r="R278" s="193">
        <f>Q278*H278</f>
        <v>0</v>
      </c>
      <c r="S278" s="193">
        <v>0</v>
      </c>
      <c r="T278" s="194">
        <f>S278*H278</f>
        <v>0</v>
      </c>
      <c r="AR278" s="195" t="s">
        <v>218</v>
      </c>
      <c r="AT278" s="195" t="s">
        <v>213</v>
      </c>
      <c r="AU278" s="195" t="s">
        <v>82</v>
      </c>
      <c r="AY278" s="16" t="s">
        <v>212</v>
      </c>
      <c r="BE278" s="196">
        <f>IF(N278="základní",J278,0)</f>
        <v>0</v>
      </c>
      <c r="BF278" s="196">
        <f>IF(N278="snížená",J278,0)</f>
        <v>0</v>
      </c>
      <c r="BG278" s="196">
        <f>IF(N278="zákl. přenesená",J278,0)</f>
        <v>0</v>
      </c>
      <c r="BH278" s="196">
        <f>IF(N278="sníž. přenesená",J278,0)</f>
        <v>0</v>
      </c>
      <c r="BI278" s="196">
        <f>IF(N278="nulová",J278,0)</f>
        <v>0</v>
      </c>
      <c r="BJ278" s="16" t="s">
        <v>82</v>
      </c>
      <c r="BK278" s="196">
        <f>ROUND(I278*H278,2)</f>
        <v>0</v>
      </c>
      <c r="BL278" s="16" t="s">
        <v>218</v>
      </c>
      <c r="BM278" s="195" t="s">
        <v>507</v>
      </c>
    </row>
    <row r="279" spans="2:65" s="12" customFormat="1" ht="11.25">
      <c r="B279" s="209"/>
      <c r="C279" s="210"/>
      <c r="D279" s="199" t="s">
        <v>220</v>
      </c>
      <c r="E279" s="211" t="s">
        <v>1</v>
      </c>
      <c r="F279" s="212" t="s">
        <v>477</v>
      </c>
      <c r="G279" s="210"/>
      <c r="H279" s="211" t="s">
        <v>1</v>
      </c>
      <c r="I279" s="213"/>
      <c r="J279" s="210"/>
      <c r="K279" s="210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220</v>
      </c>
      <c r="AU279" s="218" t="s">
        <v>82</v>
      </c>
      <c r="AV279" s="12" t="s">
        <v>82</v>
      </c>
      <c r="AW279" s="12" t="s">
        <v>30</v>
      </c>
      <c r="AX279" s="12" t="s">
        <v>74</v>
      </c>
      <c r="AY279" s="218" t="s">
        <v>212</v>
      </c>
    </row>
    <row r="280" spans="2:65" s="11" customFormat="1" ht="22.5">
      <c r="B280" s="197"/>
      <c r="C280" s="198"/>
      <c r="D280" s="199" t="s">
        <v>220</v>
      </c>
      <c r="E280" s="200" t="s">
        <v>508</v>
      </c>
      <c r="F280" s="201" t="s">
        <v>509</v>
      </c>
      <c r="G280" s="198"/>
      <c r="H280" s="202">
        <v>29.364000000000001</v>
      </c>
      <c r="I280" s="203"/>
      <c r="J280" s="198"/>
      <c r="K280" s="198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220</v>
      </c>
      <c r="AU280" s="208" t="s">
        <v>82</v>
      </c>
      <c r="AV280" s="11" t="s">
        <v>84</v>
      </c>
      <c r="AW280" s="11" t="s">
        <v>30</v>
      </c>
      <c r="AX280" s="11" t="s">
        <v>82</v>
      </c>
      <c r="AY280" s="208" t="s">
        <v>212</v>
      </c>
    </row>
    <row r="281" spans="2:65" s="1" customFormat="1" ht="24" customHeight="1">
      <c r="B281" s="33"/>
      <c r="C281" s="184" t="s">
        <v>510</v>
      </c>
      <c r="D281" s="184" t="s">
        <v>213</v>
      </c>
      <c r="E281" s="185" t="s">
        <v>511</v>
      </c>
      <c r="F281" s="186" t="s">
        <v>512</v>
      </c>
      <c r="G281" s="187" t="s">
        <v>253</v>
      </c>
      <c r="H281" s="188">
        <v>22.43</v>
      </c>
      <c r="I281" s="189"/>
      <c r="J281" s="190">
        <f>ROUND(I281*H281,2)</f>
        <v>0</v>
      </c>
      <c r="K281" s="186" t="s">
        <v>217</v>
      </c>
      <c r="L281" s="37"/>
      <c r="M281" s="191" t="s">
        <v>1</v>
      </c>
      <c r="N281" s="192" t="s">
        <v>39</v>
      </c>
      <c r="O281" s="65"/>
      <c r="P281" s="193">
        <f>O281*H281</f>
        <v>0</v>
      </c>
      <c r="Q281" s="193">
        <v>0</v>
      </c>
      <c r="R281" s="193">
        <f>Q281*H281</f>
        <v>0</v>
      </c>
      <c r="S281" s="193">
        <v>0</v>
      </c>
      <c r="T281" s="194">
        <f>S281*H281</f>
        <v>0</v>
      </c>
      <c r="AR281" s="195" t="s">
        <v>218</v>
      </c>
      <c r="AT281" s="195" t="s">
        <v>213</v>
      </c>
      <c r="AU281" s="195" t="s">
        <v>82</v>
      </c>
      <c r="AY281" s="16" t="s">
        <v>212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6" t="s">
        <v>82</v>
      </c>
      <c r="BK281" s="196">
        <f>ROUND(I281*H281,2)</f>
        <v>0</v>
      </c>
      <c r="BL281" s="16" t="s">
        <v>218</v>
      </c>
      <c r="BM281" s="195" t="s">
        <v>513</v>
      </c>
    </row>
    <row r="282" spans="2:65" s="12" customFormat="1" ht="11.25">
      <c r="B282" s="209"/>
      <c r="C282" s="210"/>
      <c r="D282" s="199" t="s">
        <v>220</v>
      </c>
      <c r="E282" s="211" t="s">
        <v>1</v>
      </c>
      <c r="F282" s="212" t="s">
        <v>477</v>
      </c>
      <c r="G282" s="210"/>
      <c r="H282" s="211" t="s">
        <v>1</v>
      </c>
      <c r="I282" s="213"/>
      <c r="J282" s="210"/>
      <c r="K282" s="210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220</v>
      </c>
      <c r="AU282" s="218" t="s">
        <v>82</v>
      </c>
      <c r="AV282" s="12" t="s">
        <v>82</v>
      </c>
      <c r="AW282" s="12" t="s">
        <v>30</v>
      </c>
      <c r="AX282" s="12" t="s">
        <v>74</v>
      </c>
      <c r="AY282" s="218" t="s">
        <v>212</v>
      </c>
    </row>
    <row r="283" spans="2:65" s="11" customFormat="1" ht="11.25">
      <c r="B283" s="197"/>
      <c r="C283" s="198"/>
      <c r="D283" s="199" t="s">
        <v>220</v>
      </c>
      <c r="E283" s="200" t="s">
        <v>514</v>
      </c>
      <c r="F283" s="201" t="s">
        <v>515</v>
      </c>
      <c r="G283" s="198"/>
      <c r="H283" s="202">
        <v>5.47</v>
      </c>
      <c r="I283" s="203"/>
      <c r="J283" s="198"/>
      <c r="K283" s="198"/>
      <c r="L283" s="204"/>
      <c r="M283" s="205"/>
      <c r="N283" s="206"/>
      <c r="O283" s="206"/>
      <c r="P283" s="206"/>
      <c r="Q283" s="206"/>
      <c r="R283" s="206"/>
      <c r="S283" s="206"/>
      <c r="T283" s="207"/>
      <c r="AT283" s="208" t="s">
        <v>220</v>
      </c>
      <c r="AU283" s="208" t="s">
        <v>82</v>
      </c>
      <c r="AV283" s="11" t="s">
        <v>84</v>
      </c>
      <c r="AW283" s="11" t="s">
        <v>30</v>
      </c>
      <c r="AX283" s="11" t="s">
        <v>74</v>
      </c>
      <c r="AY283" s="208" t="s">
        <v>212</v>
      </c>
    </row>
    <row r="284" spans="2:65" s="11" customFormat="1" ht="11.25">
      <c r="B284" s="197"/>
      <c r="C284" s="198"/>
      <c r="D284" s="199" t="s">
        <v>220</v>
      </c>
      <c r="E284" s="200" t="s">
        <v>146</v>
      </c>
      <c r="F284" s="201" t="s">
        <v>516</v>
      </c>
      <c r="G284" s="198"/>
      <c r="H284" s="202">
        <v>16.96</v>
      </c>
      <c r="I284" s="203"/>
      <c r="J284" s="198"/>
      <c r="K284" s="198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220</v>
      </c>
      <c r="AU284" s="208" t="s">
        <v>82</v>
      </c>
      <c r="AV284" s="11" t="s">
        <v>84</v>
      </c>
      <c r="AW284" s="11" t="s">
        <v>30</v>
      </c>
      <c r="AX284" s="11" t="s">
        <v>74</v>
      </c>
      <c r="AY284" s="208" t="s">
        <v>212</v>
      </c>
    </row>
    <row r="285" spans="2:65" s="11" customFormat="1" ht="11.25">
      <c r="B285" s="197"/>
      <c r="C285" s="198"/>
      <c r="D285" s="199" t="s">
        <v>220</v>
      </c>
      <c r="E285" s="200" t="s">
        <v>517</v>
      </c>
      <c r="F285" s="201" t="s">
        <v>518</v>
      </c>
      <c r="G285" s="198"/>
      <c r="H285" s="202">
        <v>22.43</v>
      </c>
      <c r="I285" s="203"/>
      <c r="J285" s="198"/>
      <c r="K285" s="198"/>
      <c r="L285" s="204"/>
      <c r="M285" s="205"/>
      <c r="N285" s="206"/>
      <c r="O285" s="206"/>
      <c r="P285" s="206"/>
      <c r="Q285" s="206"/>
      <c r="R285" s="206"/>
      <c r="S285" s="206"/>
      <c r="T285" s="207"/>
      <c r="AT285" s="208" t="s">
        <v>220</v>
      </c>
      <c r="AU285" s="208" t="s">
        <v>82</v>
      </c>
      <c r="AV285" s="11" t="s">
        <v>84</v>
      </c>
      <c r="AW285" s="11" t="s">
        <v>30</v>
      </c>
      <c r="AX285" s="11" t="s">
        <v>82</v>
      </c>
      <c r="AY285" s="208" t="s">
        <v>212</v>
      </c>
    </row>
    <row r="286" spans="2:65" s="10" customFormat="1" ht="25.9" customHeight="1">
      <c r="B286" s="170"/>
      <c r="C286" s="171"/>
      <c r="D286" s="172" t="s">
        <v>73</v>
      </c>
      <c r="E286" s="173" t="s">
        <v>245</v>
      </c>
      <c r="F286" s="173" t="s">
        <v>519</v>
      </c>
      <c r="G286" s="171"/>
      <c r="H286" s="171"/>
      <c r="I286" s="174"/>
      <c r="J286" s="175">
        <f>BK286</f>
        <v>0</v>
      </c>
      <c r="K286" s="171"/>
      <c r="L286" s="176"/>
      <c r="M286" s="177"/>
      <c r="N286" s="178"/>
      <c r="O286" s="178"/>
      <c r="P286" s="179">
        <f>SUM(P287:P321)</f>
        <v>0</v>
      </c>
      <c r="Q286" s="178"/>
      <c r="R286" s="179">
        <f>SUM(R287:R321)</f>
        <v>0</v>
      </c>
      <c r="S286" s="178"/>
      <c r="T286" s="180">
        <f>SUM(T287:T321)</f>
        <v>0</v>
      </c>
      <c r="AR286" s="181" t="s">
        <v>82</v>
      </c>
      <c r="AT286" s="182" t="s">
        <v>73</v>
      </c>
      <c r="AU286" s="182" t="s">
        <v>74</v>
      </c>
      <c r="AY286" s="181" t="s">
        <v>212</v>
      </c>
      <c r="BK286" s="183">
        <f>SUM(BK287:BK321)</f>
        <v>0</v>
      </c>
    </row>
    <row r="287" spans="2:65" s="1" customFormat="1" ht="24" customHeight="1">
      <c r="B287" s="33"/>
      <c r="C287" s="184" t="s">
        <v>520</v>
      </c>
      <c r="D287" s="184" t="s">
        <v>213</v>
      </c>
      <c r="E287" s="185" t="s">
        <v>521</v>
      </c>
      <c r="F287" s="186" t="s">
        <v>522</v>
      </c>
      <c r="G287" s="187" t="s">
        <v>363</v>
      </c>
      <c r="H287" s="188">
        <v>175.3</v>
      </c>
      <c r="I287" s="189"/>
      <c r="J287" s="190">
        <f>ROUND(I287*H287,2)</f>
        <v>0</v>
      </c>
      <c r="K287" s="186" t="s">
        <v>217</v>
      </c>
      <c r="L287" s="37"/>
      <c r="M287" s="191" t="s">
        <v>1</v>
      </c>
      <c r="N287" s="192" t="s">
        <v>39</v>
      </c>
      <c r="O287" s="65"/>
      <c r="P287" s="193">
        <f>O287*H287</f>
        <v>0</v>
      </c>
      <c r="Q287" s="193">
        <v>0</v>
      </c>
      <c r="R287" s="193">
        <f>Q287*H287</f>
        <v>0</v>
      </c>
      <c r="S287" s="193">
        <v>0</v>
      </c>
      <c r="T287" s="194">
        <f>S287*H287</f>
        <v>0</v>
      </c>
      <c r="AR287" s="195" t="s">
        <v>218</v>
      </c>
      <c r="AT287" s="195" t="s">
        <v>213</v>
      </c>
      <c r="AU287" s="195" t="s">
        <v>82</v>
      </c>
      <c r="AY287" s="16" t="s">
        <v>212</v>
      </c>
      <c r="BE287" s="196">
        <f>IF(N287="základní",J287,0)</f>
        <v>0</v>
      </c>
      <c r="BF287" s="196">
        <f>IF(N287="snížená",J287,0)</f>
        <v>0</v>
      </c>
      <c r="BG287" s="196">
        <f>IF(N287="zákl. přenesená",J287,0)</f>
        <v>0</v>
      </c>
      <c r="BH287" s="196">
        <f>IF(N287="sníž. přenesená",J287,0)</f>
        <v>0</v>
      </c>
      <c r="BI287" s="196">
        <f>IF(N287="nulová",J287,0)</f>
        <v>0</v>
      </c>
      <c r="BJ287" s="16" t="s">
        <v>82</v>
      </c>
      <c r="BK287" s="196">
        <f>ROUND(I287*H287,2)</f>
        <v>0</v>
      </c>
      <c r="BL287" s="16" t="s">
        <v>218</v>
      </c>
      <c r="BM287" s="195" t="s">
        <v>523</v>
      </c>
    </row>
    <row r="288" spans="2:65" s="12" customFormat="1" ht="11.25">
      <c r="B288" s="209"/>
      <c r="C288" s="210"/>
      <c r="D288" s="199" t="s">
        <v>220</v>
      </c>
      <c r="E288" s="211" t="s">
        <v>1</v>
      </c>
      <c r="F288" s="212" t="s">
        <v>524</v>
      </c>
      <c r="G288" s="210"/>
      <c r="H288" s="211" t="s">
        <v>1</v>
      </c>
      <c r="I288" s="213"/>
      <c r="J288" s="210"/>
      <c r="K288" s="210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220</v>
      </c>
      <c r="AU288" s="218" t="s">
        <v>82</v>
      </c>
      <c r="AV288" s="12" t="s">
        <v>82</v>
      </c>
      <c r="AW288" s="12" t="s">
        <v>30</v>
      </c>
      <c r="AX288" s="12" t="s">
        <v>74</v>
      </c>
      <c r="AY288" s="218" t="s">
        <v>212</v>
      </c>
    </row>
    <row r="289" spans="2:65" s="11" customFormat="1" ht="11.25">
      <c r="B289" s="197"/>
      <c r="C289" s="198"/>
      <c r="D289" s="199" t="s">
        <v>220</v>
      </c>
      <c r="E289" s="200" t="s">
        <v>158</v>
      </c>
      <c r="F289" s="201" t="s">
        <v>525</v>
      </c>
      <c r="G289" s="198"/>
      <c r="H289" s="202">
        <v>18.5</v>
      </c>
      <c r="I289" s="203"/>
      <c r="J289" s="198"/>
      <c r="K289" s="198"/>
      <c r="L289" s="204"/>
      <c r="M289" s="205"/>
      <c r="N289" s="206"/>
      <c r="O289" s="206"/>
      <c r="P289" s="206"/>
      <c r="Q289" s="206"/>
      <c r="R289" s="206"/>
      <c r="S289" s="206"/>
      <c r="T289" s="207"/>
      <c r="AT289" s="208" t="s">
        <v>220</v>
      </c>
      <c r="AU289" s="208" t="s">
        <v>82</v>
      </c>
      <c r="AV289" s="11" t="s">
        <v>84</v>
      </c>
      <c r="AW289" s="11" t="s">
        <v>30</v>
      </c>
      <c r="AX289" s="11" t="s">
        <v>74</v>
      </c>
      <c r="AY289" s="208" t="s">
        <v>212</v>
      </c>
    </row>
    <row r="290" spans="2:65" s="11" customFormat="1" ht="11.25">
      <c r="B290" s="197"/>
      <c r="C290" s="198"/>
      <c r="D290" s="199" t="s">
        <v>220</v>
      </c>
      <c r="E290" s="200" t="s">
        <v>160</v>
      </c>
      <c r="F290" s="201" t="s">
        <v>526</v>
      </c>
      <c r="G290" s="198"/>
      <c r="H290" s="202">
        <v>156.80000000000001</v>
      </c>
      <c r="I290" s="203"/>
      <c r="J290" s="198"/>
      <c r="K290" s="198"/>
      <c r="L290" s="204"/>
      <c r="M290" s="205"/>
      <c r="N290" s="206"/>
      <c r="O290" s="206"/>
      <c r="P290" s="206"/>
      <c r="Q290" s="206"/>
      <c r="R290" s="206"/>
      <c r="S290" s="206"/>
      <c r="T290" s="207"/>
      <c r="AT290" s="208" t="s">
        <v>220</v>
      </c>
      <c r="AU290" s="208" t="s">
        <v>82</v>
      </c>
      <c r="AV290" s="11" t="s">
        <v>84</v>
      </c>
      <c r="AW290" s="11" t="s">
        <v>30</v>
      </c>
      <c r="AX290" s="11" t="s">
        <v>74</v>
      </c>
      <c r="AY290" s="208" t="s">
        <v>212</v>
      </c>
    </row>
    <row r="291" spans="2:65" s="11" customFormat="1" ht="11.25">
      <c r="B291" s="197"/>
      <c r="C291" s="198"/>
      <c r="D291" s="199" t="s">
        <v>220</v>
      </c>
      <c r="E291" s="200" t="s">
        <v>527</v>
      </c>
      <c r="F291" s="201" t="s">
        <v>528</v>
      </c>
      <c r="G291" s="198"/>
      <c r="H291" s="202">
        <v>175.3</v>
      </c>
      <c r="I291" s="203"/>
      <c r="J291" s="198"/>
      <c r="K291" s="198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220</v>
      </c>
      <c r="AU291" s="208" t="s">
        <v>82</v>
      </c>
      <c r="AV291" s="11" t="s">
        <v>84</v>
      </c>
      <c r="AW291" s="11" t="s">
        <v>30</v>
      </c>
      <c r="AX291" s="11" t="s">
        <v>82</v>
      </c>
      <c r="AY291" s="208" t="s">
        <v>212</v>
      </c>
    </row>
    <row r="292" spans="2:65" s="1" customFormat="1" ht="24" customHeight="1">
      <c r="B292" s="33"/>
      <c r="C292" s="184" t="s">
        <v>529</v>
      </c>
      <c r="D292" s="184" t="s">
        <v>213</v>
      </c>
      <c r="E292" s="185" t="s">
        <v>530</v>
      </c>
      <c r="F292" s="186" t="s">
        <v>531</v>
      </c>
      <c r="G292" s="187" t="s">
        <v>363</v>
      </c>
      <c r="H292" s="188">
        <v>156.80000000000001</v>
      </c>
      <c r="I292" s="189"/>
      <c r="J292" s="190">
        <f>ROUND(I292*H292,2)</f>
        <v>0</v>
      </c>
      <c r="K292" s="186" t="s">
        <v>217</v>
      </c>
      <c r="L292" s="37"/>
      <c r="M292" s="191" t="s">
        <v>1</v>
      </c>
      <c r="N292" s="192" t="s">
        <v>39</v>
      </c>
      <c r="O292" s="65"/>
      <c r="P292" s="193">
        <f>O292*H292</f>
        <v>0</v>
      </c>
      <c r="Q292" s="193">
        <v>0</v>
      </c>
      <c r="R292" s="193">
        <f>Q292*H292</f>
        <v>0</v>
      </c>
      <c r="S292" s="193">
        <v>0</v>
      </c>
      <c r="T292" s="194">
        <f>S292*H292</f>
        <v>0</v>
      </c>
      <c r="AR292" s="195" t="s">
        <v>218</v>
      </c>
      <c r="AT292" s="195" t="s">
        <v>213</v>
      </c>
      <c r="AU292" s="195" t="s">
        <v>82</v>
      </c>
      <c r="AY292" s="16" t="s">
        <v>212</v>
      </c>
      <c r="BE292" s="196">
        <f>IF(N292="základní",J292,0)</f>
        <v>0</v>
      </c>
      <c r="BF292" s="196">
        <f>IF(N292="snížená",J292,0)</f>
        <v>0</v>
      </c>
      <c r="BG292" s="196">
        <f>IF(N292="zákl. přenesená",J292,0)</f>
        <v>0</v>
      </c>
      <c r="BH292" s="196">
        <f>IF(N292="sníž. přenesená",J292,0)</f>
        <v>0</v>
      </c>
      <c r="BI292" s="196">
        <f>IF(N292="nulová",J292,0)</f>
        <v>0</v>
      </c>
      <c r="BJ292" s="16" t="s">
        <v>82</v>
      </c>
      <c r="BK292" s="196">
        <f>ROUND(I292*H292,2)</f>
        <v>0</v>
      </c>
      <c r="BL292" s="16" t="s">
        <v>218</v>
      </c>
      <c r="BM292" s="195" t="s">
        <v>532</v>
      </c>
    </row>
    <row r="293" spans="2:65" s="12" customFormat="1" ht="11.25">
      <c r="B293" s="209"/>
      <c r="C293" s="210"/>
      <c r="D293" s="199" t="s">
        <v>220</v>
      </c>
      <c r="E293" s="211" t="s">
        <v>1</v>
      </c>
      <c r="F293" s="212" t="s">
        <v>331</v>
      </c>
      <c r="G293" s="210"/>
      <c r="H293" s="211" t="s">
        <v>1</v>
      </c>
      <c r="I293" s="213"/>
      <c r="J293" s="210"/>
      <c r="K293" s="210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220</v>
      </c>
      <c r="AU293" s="218" t="s">
        <v>82</v>
      </c>
      <c r="AV293" s="12" t="s">
        <v>82</v>
      </c>
      <c r="AW293" s="12" t="s">
        <v>30</v>
      </c>
      <c r="AX293" s="12" t="s">
        <v>74</v>
      </c>
      <c r="AY293" s="218" t="s">
        <v>212</v>
      </c>
    </row>
    <row r="294" spans="2:65" s="11" customFormat="1" ht="11.25">
      <c r="B294" s="197"/>
      <c r="C294" s="198"/>
      <c r="D294" s="199" t="s">
        <v>220</v>
      </c>
      <c r="E294" s="200" t="s">
        <v>161</v>
      </c>
      <c r="F294" s="201" t="s">
        <v>533</v>
      </c>
      <c r="G294" s="198"/>
      <c r="H294" s="202">
        <v>156.80000000000001</v>
      </c>
      <c r="I294" s="203"/>
      <c r="J294" s="198"/>
      <c r="K294" s="198"/>
      <c r="L294" s="204"/>
      <c r="M294" s="205"/>
      <c r="N294" s="206"/>
      <c r="O294" s="206"/>
      <c r="P294" s="206"/>
      <c r="Q294" s="206"/>
      <c r="R294" s="206"/>
      <c r="S294" s="206"/>
      <c r="T294" s="207"/>
      <c r="AT294" s="208" t="s">
        <v>220</v>
      </c>
      <c r="AU294" s="208" t="s">
        <v>82</v>
      </c>
      <c r="AV294" s="11" t="s">
        <v>84</v>
      </c>
      <c r="AW294" s="11" t="s">
        <v>30</v>
      </c>
      <c r="AX294" s="11" t="s">
        <v>82</v>
      </c>
      <c r="AY294" s="208" t="s">
        <v>212</v>
      </c>
    </row>
    <row r="295" spans="2:65" s="1" customFormat="1" ht="16.5" customHeight="1">
      <c r="B295" s="33"/>
      <c r="C295" s="184" t="s">
        <v>534</v>
      </c>
      <c r="D295" s="184" t="s">
        <v>213</v>
      </c>
      <c r="E295" s="185" t="s">
        <v>535</v>
      </c>
      <c r="F295" s="186" t="s">
        <v>536</v>
      </c>
      <c r="G295" s="187" t="s">
        <v>363</v>
      </c>
      <c r="H295" s="188">
        <v>156.80000000000001</v>
      </c>
      <c r="I295" s="189"/>
      <c r="J295" s="190">
        <f>ROUND(I295*H295,2)</f>
        <v>0</v>
      </c>
      <c r="K295" s="186" t="s">
        <v>217</v>
      </c>
      <c r="L295" s="37"/>
      <c r="M295" s="191" t="s">
        <v>1</v>
      </c>
      <c r="N295" s="192" t="s">
        <v>39</v>
      </c>
      <c r="O295" s="65"/>
      <c r="P295" s="193">
        <f>O295*H295</f>
        <v>0</v>
      </c>
      <c r="Q295" s="193">
        <v>0</v>
      </c>
      <c r="R295" s="193">
        <f>Q295*H295</f>
        <v>0</v>
      </c>
      <c r="S295" s="193">
        <v>0</v>
      </c>
      <c r="T295" s="194">
        <f>S295*H295</f>
        <v>0</v>
      </c>
      <c r="AR295" s="195" t="s">
        <v>218</v>
      </c>
      <c r="AT295" s="195" t="s">
        <v>213</v>
      </c>
      <c r="AU295" s="195" t="s">
        <v>82</v>
      </c>
      <c r="AY295" s="16" t="s">
        <v>212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6" t="s">
        <v>82</v>
      </c>
      <c r="BK295" s="196">
        <f>ROUND(I295*H295,2)</f>
        <v>0</v>
      </c>
      <c r="BL295" s="16" t="s">
        <v>218</v>
      </c>
      <c r="BM295" s="195" t="s">
        <v>537</v>
      </c>
    </row>
    <row r="296" spans="2:65" s="12" customFormat="1" ht="11.25">
      <c r="B296" s="209"/>
      <c r="C296" s="210"/>
      <c r="D296" s="199" t="s">
        <v>220</v>
      </c>
      <c r="E296" s="211" t="s">
        <v>1</v>
      </c>
      <c r="F296" s="212" t="s">
        <v>331</v>
      </c>
      <c r="G296" s="210"/>
      <c r="H296" s="211" t="s">
        <v>1</v>
      </c>
      <c r="I296" s="213"/>
      <c r="J296" s="210"/>
      <c r="K296" s="210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220</v>
      </c>
      <c r="AU296" s="218" t="s">
        <v>82</v>
      </c>
      <c r="AV296" s="12" t="s">
        <v>82</v>
      </c>
      <c r="AW296" s="12" t="s">
        <v>30</v>
      </c>
      <c r="AX296" s="12" t="s">
        <v>74</v>
      </c>
      <c r="AY296" s="218" t="s">
        <v>212</v>
      </c>
    </row>
    <row r="297" spans="2:65" s="11" customFormat="1" ht="11.25">
      <c r="B297" s="197"/>
      <c r="C297" s="198"/>
      <c r="D297" s="199" t="s">
        <v>220</v>
      </c>
      <c r="E297" s="200" t="s">
        <v>156</v>
      </c>
      <c r="F297" s="201" t="s">
        <v>538</v>
      </c>
      <c r="G297" s="198"/>
      <c r="H297" s="202">
        <v>156.80000000000001</v>
      </c>
      <c r="I297" s="203"/>
      <c r="J297" s="198"/>
      <c r="K297" s="198"/>
      <c r="L297" s="204"/>
      <c r="M297" s="205"/>
      <c r="N297" s="206"/>
      <c r="O297" s="206"/>
      <c r="P297" s="206"/>
      <c r="Q297" s="206"/>
      <c r="R297" s="206"/>
      <c r="S297" s="206"/>
      <c r="T297" s="207"/>
      <c r="AT297" s="208" t="s">
        <v>220</v>
      </c>
      <c r="AU297" s="208" t="s">
        <v>82</v>
      </c>
      <c r="AV297" s="11" t="s">
        <v>84</v>
      </c>
      <c r="AW297" s="11" t="s">
        <v>30</v>
      </c>
      <c r="AX297" s="11" t="s">
        <v>82</v>
      </c>
      <c r="AY297" s="208" t="s">
        <v>212</v>
      </c>
    </row>
    <row r="298" spans="2:65" s="1" customFormat="1" ht="16.5" customHeight="1">
      <c r="B298" s="33"/>
      <c r="C298" s="184" t="s">
        <v>539</v>
      </c>
      <c r="D298" s="184" t="s">
        <v>213</v>
      </c>
      <c r="E298" s="185" t="s">
        <v>540</v>
      </c>
      <c r="F298" s="186" t="s">
        <v>541</v>
      </c>
      <c r="G298" s="187" t="s">
        <v>363</v>
      </c>
      <c r="H298" s="188">
        <v>216.8</v>
      </c>
      <c r="I298" s="189"/>
      <c r="J298" s="190">
        <f>ROUND(I298*H298,2)</f>
        <v>0</v>
      </c>
      <c r="K298" s="186" t="s">
        <v>217</v>
      </c>
      <c r="L298" s="37"/>
      <c r="M298" s="191" t="s">
        <v>1</v>
      </c>
      <c r="N298" s="192" t="s">
        <v>39</v>
      </c>
      <c r="O298" s="65"/>
      <c r="P298" s="193">
        <f>O298*H298</f>
        <v>0</v>
      </c>
      <c r="Q298" s="193">
        <v>0</v>
      </c>
      <c r="R298" s="193">
        <f>Q298*H298</f>
        <v>0</v>
      </c>
      <c r="S298" s="193">
        <v>0</v>
      </c>
      <c r="T298" s="194">
        <f>S298*H298</f>
        <v>0</v>
      </c>
      <c r="AR298" s="195" t="s">
        <v>218</v>
      </c>
      <c r="AT298" s="195" t="s">
        <v>213</v>
      </c>
      <c r="AU298" s="195" t="s">
        <v>82</v>
      </c>
      <c r="AY298" s="16" t="s">
        <v>212</v>
      </c>
      <c r="BE298" s="196">
        <f>IF(N298="základní",J298,0)</f>
        <v>0</v>
      </c>
      <c r="BF298" s="196">
        <f>IF(N298="snížená",J298,0)</f>
        <v>0</v>
      </c>
      <c r="BG298" s="196">
        <f>IF(N298="zákl. přenesená",J298,0)</f>
        <v>0</v>
      </c>
      <c r="BH298" s="196">
        <f>IF(N298="sníž. přenesená",J298,0)</f>
        <v>0</v>
      </c>
      <c r="BI298" s="196">
        <f>IF(N298="nulová",J298,0)</f>
        <v>0</v>
      </c>
      <c r="BJ298" s="16" t="s">
        <v>82</v>
      </c>
      <c r="BK298" s="196">
        <f>ROUND(I298*H298,2)</f>
        <v>0</v>
      </c>
      <c r="BL298" s="16" t="s">
        <v>218</v>
      </c>
      <c r="BM298" s="195" t="s">
        <v>542</v>
      </c>
    </row>
    <row r="299" spans="2:65" s="12" customFormat="1" ht="11.25">
      <c r="B299" s="209"/>
      <c r="C299" s="210"/>
      <c r="D299" s="199" t="s">
        <v>220</v>
      </c>
      <c r="E299" s="211" t="s">
        <v>1</v>
      </c>
      <c r="F299" s="212" t="s">
        <v>331</v>
      </c>
      <c r="G299" s="210"/>
      <c r="H299" s="211" t="s">
        <v>1</v>
      </c>
      <c r="I299" s="213"/>
      <c r="J299" s="210"/>
      <c r="K299" s="210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220</v>
      </c>
      <c r="AU299" s="218" t="s">
        <v>82</v>
      </c>
      <c r="AV299" s="12" t="s">
        <v>82</v>
      </c>
      <c r="AW299" s="12" t="s">
        <v>30</v>
      </c>
      <c r="AX299" s="12" t="s">
        <v>74</v>
      </c>
      <c r="AY299" s="218" t="s">
        <v>212</v>
      </c>
    </row>
    <row r="300" spans="2:65" s="11" customFormat="1" ht="11.25">
      <c r="B300" s="197"/>
      <c r="C300" s="198"/>
      <c r="D300" s="199" t="s">
        <v>220</v>
      </c>
      <c r="E300" s="200" t="s">
        <v>148</v>
      </c>
      <c r="F300" s="201" t="s">
        <v>543</v>
      </c>
      <c r="G300" s="198"/>
      <c r="H300" s="202">
        <v>60</v>
      </c>
      <c r="I300" s="203"/>
      <c r="J300" s="198"/>
      <c r="K300" s="198"/>
      <c r="L300" s="204"/>
      <c r="M300" s="205"/>
      <c r="N300" s="206"/>
      <c r="O300" s="206"/>
      <c r="P300" s="206"/>
      <c r="Q300" s="206"/>
      <c r="R300" s="206"/>
      <c r="S300" s="206"/>
      <c r="T300" s="207"/>
      <c r="AT300" s="208" t="s">
        <v>220</v>
      </c>
      <c r="AU300" s="208" t="s">
        <v>82</v>
      </c>
      <c r="AV300" s="11" t="s">
        <v>84</v>
      </c>
      <c r="AW300" s="11" t="s">
        <v>30</v>
      </c>
      <c r="AX300" s="11" t="s">
        <v>74</v>
      </c>
      <c r="AY300" s="208" t="s">
        <v>212</v>
      </c>
    </row>
    <row r="301" spans="2:65" s="11" customFormat="1" ht="11.25">
      <c r="B301" s="197"/>
      <c r="C301" s="198"/>
      <c r="D301" s="199" t="s">
        <v>220</v>
      </c>
      <c r="E301" s="200" t="s">
        <v>150</v>
      </c>
      <c r="F301" s="201" t="s">
        <v>544</v>
      </c>
      <c r="G301" s="198"/>
      <c r="H301" s="202">
        <v>156.80000000000001</v>
      </c>
      <c r="I301" s="203"/>
      <c r="J301" s="198"/>
      <c r="K301" s="198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220</v>
      </c>
      <c r="AU301" s="208" t="s">
        <v>82</v>
      </c>
      <c r="AV301" s="11" t="s">
        <v>84</v>
      </c>
      <c r="AW301" s="11" t="s">
        <v>30</v>
      </c>
      <c r="AX301" s="11" t="s">
        <v>74</v>
      </c>
      <c r="AY301" s="208" t="s">
        <v>212</v>
      </c>
    </row>
    <row r="302" spans="2:65" s="11" customFormat="1" ht="11.25">
      <c r="B302" s="197"/>
      <c r="C302" s="198"/>
      <c r="D302" s="199" t="s">
        <v>220</v>
      </c>
      <c r="E302" s="200" t="s">
        <v>545</v>
      </c>
      <c r="F302" s="201" t="s">
        <v>546</v>
      </c>
      <c r="G302" s="198"/>
      <c r="H302" s="202">
        <v>216.8</v>
      </c>
      <c r="I302" s="203"/>
      <c r="J302" s="198"/>
      <c r="K302" s="198"/>
      <c r="L302" s="204"/>
      <c r="M302" s="205"/>
      <c r="N302" s="206"/>
      <c r="O302" s="206"/>
      <c r="P302" s="206"/>
      <c r="Q302" s="206"/>
      <c r="R302" s="206"/>
      <c r="S302" s="206"/>
      <c r="T302" s="207"/>
      <c r="AT302" s="208" t="s">
        <v>220</v>
      </c>
      <c r="AU302" s="208" t="s">
        <v>82</v>
      </c>
      <c r="AV302" s="11" t="s">
        <v>84</v>
      </c>
      <c r="AW302" s="11" t="s">
        <v>30</v>
      </c>
      <c r="AX302" s="11" t="s">
        <v>82</v>
      </c>
      <c r="AY302" s="208" t="s">
        <v>212</v>
      </c>
    </row>
    <row r="303" spans="2:65" s="1" customFormat="1" ht="24" customHeight="1">
      <c r="B303" s="33"/>
      <c r="C303" s="184" t="s">
        <v>547</v>
      </c>
      <c r="D303" s="184" t="s">
        <v>213</v>
      </c>
      <c r="E303" s="185" t="s">
        <v>548</v>
      </c>
      <c r="F303" s="186" t="s">
        <v>549</v>
      </c>
      <c r="G303" s="187" t="s">
        <v>363</v>
      </c>
      <c r="H303" s="188">
        <v>216.8</v>
      </c>
      <c r="I303" s="189"/>
      <c r="J303" s="190">
        <f>ROUND(I303*H303,2)</f>
        <v>0</v>
      </c>
      <c r="K303" s="186" t="s">
        <v>217</v>
      </c>
      <c r="L303" s="37"/>
      <c r="M303" s="191" t="s">
        <v>1</v>
      </c>
      <c r="N303" s="192" t="s">
        <v>39</v>
      </c>
      <c r="O303" s="65"/>
      <c r="P303" s="193">
        <f>O303*H303</f>
        <v>0</v>
      </c>
      <c r="Q303" s="193">
        <v>0</v>
      </c>
      <c r="R303" s="193">
        <f>Q303*H303</f>
        <v>0</v>
      </c>
      <c r="S303" s="193">
        <v>0</v>
      </c>
      <c r="T303" s="194">
        <f>S303*H303</f>
        <v>0</v>
      </c>
      <c r="AR303" s="195" t="s">
        <v>218</v>
      </c>
      <c r="AT303" s="195" t="s">
        <v>213</v>
      </c>
      <c r="AU303" s="195" t="s">
        <v>82</v>
      </c>
      <c r="AY303" s="16" t="s">
        <v>212</v>
      </c>
      <c r="BE303" s="196">
        <f>IF(N303="základní",J303,0)</f>
        <v>0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16" t="s">
        <v>82</v>
      </c>
      <c r="BK303" s="196">
        <f>ROUND(I303*H303,2)</f>
        <v>0</v>
      </c>
      <c r="BL303" s="16" t="s">
        <v>218</v>
      </c>
      <c r="BM303" s="195" t="s">
        <v>550</v>
      </c>
    </row>
    <row r="304" spans="2:65" s="12" customFormat="1" ht="11.25">
      <c r="B304" s="209"/>
      <c r="C304" s="210"/>
      <c r="D304" s="199" t="s">
        <v>220</v>
      </c>
      <c r="E304" s="211" t="s">
        <v>1</v>
      </c>
      <c r="F304" s="212" t="s">
        <v>331</v>
      </c>
      <c r="G304" s="210"/>
      <c r="H304" s="211" t="s">
        <v>1</v>
      </c>
      <c r="I304" s="213"/>
      <c r="J304" s="210"/>
      <c r="K304" s="210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220</v>
      </c>
      <c r="AU304" s="218" t="s">
        <v>82</v>
      </c>
      <c r="AV304" s="12" t="s">
        <v>82</v>
      </c>
      <c r="AW304" s="12" t="s">
        <v>30</v>
      </c>
      <c r="AX304" s="12" t="s">
        <v>74</v>
      </c>
      <c r="AY304" s="218" t="s">
        <v>212</v>
      </c>
    </row>
    <row r="305" spans="2:65" s="11" customFormat="1" ht="11.25">
      <c r="B305" s="197"/>
      <c r="C305" s="198"/>
      <c r="D305" s="199" t="s">
        <v>220</v>
      </c>
      <c r="E305" s="200" t="s">
        <v>152</v>
      </c>
      <c r="F305" s="201" t="s">
        <v>543</v>
      </c>
      <c r="G305" s="198"/>
      <c r="H305" s="202">
        <v>60</v>
      </c>
      <c r="I305" s="203"/>
      <c r="J305" s="198"/>
      <c r="K305" s="198"/>
      <c r="L305" s="204"/>
      <c r="M305" s="205"/>
      <c r="N305" s="206"/>
      <c r="O305" s="206"/>
      <c r="P305" s="206"/>
      <c r="Q305" s="206"/>
      <c r="R305" s="206"/>
      <c r="S305" s="206"/>
      <c r="T305" s="207"/>
      <c r="AT305" s="208" t="s">
        <v>220</v>
      </c>
      <c r="AU305" s="208" t="s">
        <v>82</v>
      </c>
      <c r="AV305" s="11" t="s">
        <v>84</v>
      </c>
      <c r="AW305" s="11" t="s">
        <v>30</v>
      </c>
      <c r="AX305" s="11" t="s">
        <v>74</v>
      </c>
      <c r="AY305" s="208" t="s">
        <v>212</v>
      </c>
    </row>
    <row r="306" spans="2:65" s="11" customFormat="1" ht="11.25">
      <c r="B306" s="197"/>
      <c r="C306" s="198"/>
      <c r="D306" s="199" t="s">
        <v>220</v>
      </c>
      <c r="E306" s="200" t="s">
        <v>153</v>
      </c>
      <c r="F306" s="201" t="s">
        <v>551</v>
      </c>
      <c r="G306" s="198"/>
      <c r="H306" s="202">
        <v>156.80000000000001</v>
      </c>
      <c r="I306" s="203"/>
      <c r="J306" s="198"/>
      <c r="K306" s="198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220</v>
      </c>
      <c r="AU306" s="208" t="s">
        <v>82</v>
      </c>
      <c r="AV306" s="11" t="s">
        <v>84</v>
      </c>
      <c r="AW306" s="11" t="s">
        <v>30</v>
      </c>
      <c r="AX306" s="11" t="s">
        <v>74</v>
      </c>
      <c r="AY306" s="208" t="s">
        <v>212</v>
      </c>
    </row>
    <row r="307" spans="2:65" s="11" customFormat="1" ht="11.25">
      <c r="B307" s="197"/>
      <c r="C307" s="198"/>
      <c r="D307" s="199" t="s">
        <v>220</v>
      </c>
      <c r="E307" s="200" t="s">
        <v>552</v>
      </c>
      <c r="F307" s="201" t="s">
        <v>553</v>
      </c>
      <c r="G307" s="198"/>
      <c r="H307" s="202">
        <v>216.8</v>
      </c>
      <c r="I307" s="203"/>
      <c r="J307" s="198"/>
      <c r="K307" s="198"/>
      <c r="L307" s="204"/>
      <c r="M307" s="205"/>
      <c r="N307" s="206"/>
      <c r="O307" s="206"/>
      <c r="P307" s="206"/>
      <c r="Q307" s="206"/>
      <c r="R307" s="206"/>
      <c r="S307" s="206"/>
      <c r="T307" s="207"/>
      <c r="AT307" s="208" t="s">
        <v>220</v>
      </c>
      <c r="AU307" s="208" t="s">
        <v>82</v>
      </c>
      <c r="AV307" s="11" t="s">
        <v>84</v>
      </c>
      <c r="AW307" s="11" t="s">
        <v>30</v>
      </c>
      <c r="AX307" s="11" t="s">
        <v>82</v>
      </c>
      <c r="AY307" s="208" t="s">
        <v>212</v>
      </c>
    </row>
    <row r="308" spans="2:65" s="1" customFormat="1" ht="24" customHeight="1">
      <c r="B308" s="33"/>
      <c r="C308" s="184" t="s">
        <v>554</v>
      </c>
      <c r="D308" s="184" t="s">
        <v>213</v>
      </c>
      <c r="E308" s="185" t="s">
        <v>555</v>
      </c>
      <c r="F308" s="186" t="s">
        <v>556</v>
      </c>
      <c r="G308" s="187" t="s">
        <v>363</v>
      </c>
      <c r="H308" s="188">
        <v>156.80000000000001</v>
      </c>
      <c r="I308" s="189"/>
      <c r="J308" s="190">
        <f>ROUND(I308*H308,2)</f>
        <v>0</v>
      </c>
      <c r="K308" s="186" t="s">
        <v>217</v>
      </c>
      <c r="L308" s="37"/>
      <c r="M308" s="191" t="s">
        <v>1</v>
      </c>
      <c r="N308" s="192" t="s">
        <v>39</v>
      </c>
      <c r="O308" s="65"/>
      <c r="P308" s="193">
        <f>O308*H308</f>
        <v>0</v>
      </c>
      <c r="Q308" s="193">
        <v>0</v>
      </c>
      <c r="R308" s="193">
        <f>Q308*H308</f>
        <v>0</v>
      </c>
      <c r="S308" s="193">
        <v>0</v>
      </c>
      <c r="T308" s="194">
        <f>S308*H308</f>
        <v>0</v>
      </c>
      <c r="AR308" s="195" t="s">
        <v>218</v>
      </c>
      <c r="AT308" s="195" t="s">
        <v>213</v>
      </c>
      <c r="AU308" s="195" t="s">
        <v>82</v>
      </c>
      <c r="AY308" s="16" t="s">
        <v>212</v>
      </c>
      <c r="BE308" s="196">
        <f>IF(N308="základní",J308,0)</f>
        <v>0</v>
      </c>
      <c r="BF308" s="196">
        <f>IF(N308="snížená",J308,0)</f>
        <v>0</v>
      </c>
      <c r="BG308" s="196">
        <f>IF(N308="zákl. přenesená",J308,0)</f>
        <v>0</v>
      </c>
      <c r="BH308" s="196">
        <f>IF(N308="sníž. přenesená",J308,0)</f>
        <v>0</v>
      </c>
      <c r="BI308" s="196">
        <f>IF(N308="nulová",J308,0)</f>
        <v>0</v>
      </c>
      <c r="BJ308" s="16" t="s">
        <v>82</v>
      </c>
      <c r="BK308" s="196">
        <f>ROUND(I308*H308,2)</f>
        <v>0</v>
      </c>
      <c r="BL308" s="16" t="s">
        <v>218</v>
      </c>
      <c r="BM308" s="195" t="s">
        <v>557</v>
      </c>
    </row>
    <row r="309" spans="2:65" s="12" customFormat="1" ht="11.25">
      <c r="B309" s="209"/>
      <c r="C309" s="210"/>
      <c r="D309" s="199" t="s">
        <v>220</v>
      </c>
      <c r="E309" s="211" t="s">
        <v>1</v>
      </c>
      <c r="F309" s="212" t="s">
        <v>331</v>
      </c>
      <c r="G309" s="210"/>
      <c r="H309" s="211" t="s">
        <v>1</v>
      </c>
      <c r="I309" s="213"/>
      <c r="J309" s="210"/>
      <c r="K309" s="210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220</v>
      </c>
      <c r="AU309" s="218" t="s">
        <v>82</v>
      </c>
      <c r="AV309" s="12" t="s">
        <v>82</v>
      </c>
      <c r="AW309" s="12" t="s">
        <v>30</v>
      </c>
      <c r="AX309" s="12" t="s">
        <v>74</v>
      </c>
      <c r="AY309" s="218" t="s">
        <v>212</v>
      </c>
    </row>
    <row r="310" spans="2:65" s="11" customFormat="1" ht="11.25">
      <c r="B310" s="197"/>
      <c r="C310" s="198"/>
      <c r="D310" s="199" t="s">
        <v>220</v>
      </c>
      <c r="E310" s="200" t="s">
        <v>157</v>
      </c>
      <c r="F310" s="201" t="s">
        <v>558</v>
      </c>
      <c r="G310" s="198"/>
      <c r="H310" s="202">
        <v>156.80000000000001</v>
      </c>
      <c r="I310" s="203"/>
      <c r="J310" s="198"/>
      <c r="K310" s="198"/>
      <c r="L310" s="204"/>
      <c r="M310" s="205"/>
      <c r="N310" s="206"/>
      <c r="O310" s="206"/>
      <c r="P310" s="206"/>
      <c r="Q310" s="206"/>
      <c r="R310" s="206"/>
      <c r="S310" s="206"/>
      <c r="T310" s="207"/>
      <c r="AT310" s="208" t="s">
        <v>220</v>
      </c>
      <c r="AU310" s="208" t="s">
        <v>82</v>
      </c>
      <c r="AV310" s="11" t="s">
        <v>84</v>
      </c>
      <c r="AW310" s="11" t="s">
        <v>30</v>
      </c>
      <c r="AX310" s="11" t="s">
        <v>82</v>
      </c>
      <c r="AY310" s="208" t="s">
        <v>212</v>
      </c>
    </row>
    <row r="311" spans="2:65" s="1" customFormat="1" ht="24" customHeight="1">
      <c r="B311" s="33"/>
      <c r="C311" s="184" t="s">
        <v>559</v>
      </c>
      <c r="D311" s="184" t="s">
        <v>213</v>
      </c>
      <c r="E311" s="185" t="s">
        <v>560</v>
      </c>
      <c r="F311" s="186" t="s">
        <v>561</v>
      </c>
      <c r="G311" s="187" t="s">
        <v>363</v>
      </c>
      <c r="H311" s="188">
        <v>60</v>
      </c>
      <c r="I311" s="189"/>
      <c r="J311" s="190">
        <f>ROUND(I311*H311,2)</f>
        <v>0</v>
      </c>
      <c r="K311" s="186" t="s">
        <v>217</v>
      </c>
      <c r="L311" s="37"/>
      <c r="M311" s="191" t="s">
        <v>1</v>
      </c>
      <c r="N311" s="192" t="s">
        <v>39</v>
      </c>
      <c r="O311" s="65"/>
      <c r="P311" s="193">
        <f>O311*H311</f>
        <v>0</v>
      </c>
      <c r="Q311" s="193">
        <v>0</v>
      </c>
      <c r="R311" s="193">
        <f>Q311*H311</f>
        <v>0</v>
      </c>
      <c r="S311" s="193">
        <v>0</v>
      </c>
      <c r="T311" s="194">
        <f>S311*H311</f>
        <v>0</v>
      </c>
      <c r="AR311" s="195" t="s">
        <v>218</v>
      </c>
      <c r="AT311" s="195" t="s">
        <v>213</v>
      </c>
      <c r="AU311" s="195" t="s">
        <v>82</v>
      </c>
      <c r="AY311" s="16" t="s">
        <v>212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6" t="s">
        <v>82</v>
      </c>
      <c r="BK311" s="196">
        <f>ROUND(I311*H311,2)</f>
        <v>0</v>
      </c>
      <c r="BL311" s="16" t="s">
        <v>218</v>
      </c>
      <c r="BM311" s="195" t="s">
        <v>562</v>
      </c>
    </row>
    <row r="312" spans="2:65" s="12" customFormat="1" ht="11.25">
      <c r="B312" s="209"/>
      <c r="C312" s="210"/>
      <c r="D312" s="199" t="s">
        <v>220</v>
      </c>
      <c r="E312" s="211" t="s">
        <v>1</v>
      </c>
      <c r="F312" s="212" t="s">
        <v>331</v>
      </c>
      <c r="G312" s="210"/>
      <c r="H312" s="211" t="s">
        <v>1</v>
      </c>
      <c r="I312" s="213"/>
      <c r="J312" s="210"/>
      <c r="K312" s="210"/>
      <c r="L312" s="214"/>
      <c r="M312" s="215"/>
      <c r="N312" s="216"/>
      <c r="O312" s="216"/>
      <c r="P312" s="216"/>
      <c r="Q312" s="216"/>
      <c r="R312" s="216"/>
      <c r="S312" s="216"/>
      <c r="T312" s="217"/>
      <c r="AT312" s="218" t="s">
        <v>220</v>
      </c>
      <c r="AU312" s="218" t="s">
        <v>82</v>
      </c>
      <c r="AV312" s="12" t="s">
        <v>82</v>
      </c>
      <c r="AW312" s="12" t="s">
        <v>30</v>
      </c>
      <c r="AX312" s="12" t="s">
        <v>74</v>
      </c>
      <c r="AY312" s="218" t="s">
        <v>212</v>
      </c>
    </row>
    <row r="313" spans="2:65" s="11" customFormat="1" ht="11.25">
      <c r="B313" s="197"/>
      <c r="C313" s="198"/>
      <c r="D313" s="199" t="s">
        <v>220</v>
      </c>
      <c r="E313" s="200" t="s">
        <v>563</v>
      </c>
      <c r="F313" s="201" t="s">
        <v>564</v>
      </c>
      <c r="G313" s="198"/>
      <c r="H313" s="202">
        <v>60</v>
      </c>
      <c r="I313" s="203"/>
      <c r="J313" s="198"/>
      <c r="K313" s="198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220</v>
      </c>
      <c r="AU313" s="208" t="s">
        <v>82</v>
      </c>
      <c r="AV313" s="11" t="s">
        <v>84</v>
      </c>
      <c r="AW313" s="11" t="s">
        <v>30</v>
      </c>
      <c r="AX313" s="11" t="s">
        <v>82</v>
      </c>
      <c r="AY313" s="208" t="s">
        <v>212</v>
      </c>
    </row>
    <row r="314" spans="2:65" s="1" customFormat="1" ht="16.5" customHeight="1">
      <c r="B314" s="33"/>
      <c r="C314" s="184" t="s">
        <v>565</v>
      </c>
      <c r="D314" s="184" t="s">
        <v>213</v>
      </c>
      <c r="E314" s="185" t="s">
        <v>566</v>
      </c>
      <c r="F314" s="186" t="s">
        <v>567</v>
      </c>
      <c r="G314" s="187" t="s">
        <v>363</v>
      </c>
      <c r="H314" s="188">
        <v>216.8</v>
      </c>
      <c r="I314" s="189"/>
      <c r="J314" s="190">
        <f>ROUND(I314*H314,2)</f>
        <v>0</v>
      </c>
      <c r="K314" s="186" t="s">
        <v>217</v>
      </c>
      <c r="L314" s="37"/>
      <c r="M314" s="191" t="s">
        <v>1</v>
      </c>
      <c r="N314" s="192" t="s">
        <v>39</v>
      </c>
      <c r="O314" s="65"/>
      <c r="P314" s="193">
        <f>O314*H314</f>
        <v>0</v>
      </c>
      <c r="Q314" s="193">
        <v>0</v>
      </c>
      <c r="R314" s="193">
        <f>Q314*H314</f>
        <v>0</v>
      </c>
      <c r="S314" s="193">
        <v>0</v>
      </c>
      <c r="T314" s="194">
        <f>S314*H314</f>
        <v>0</v>
      </c>
      <c r="AR314" s="195" t="s">
        <v>218</v>
      </c>
      <c r="AT314" s="195" t="s">
        <v>213</v>
      </c>
      <c r="AU314" s="195" t="s">
        <v>82</v>
      </c>
      <c r="AY314" s="16" t="s">
        <v>212</v>
      </c>
      <c r="BE314" s="196">
        <f>IF(N314="základní",J314,0)</f>
        <v>0</v>
      </c>
      <c r="BF314" s="196">
        <f>IF(N314="snížená",J314,0)</f>
        <v>0</v>
      </c>
      <c r="BG314" s="196">
        <f>IF(N314="zákl. přenesená",J314,0)</f>
        <v>0</v>
      </c>
      <c r="BH314" s="196">
        <f>IF(N314="sníž. přenesená",J314,0)</f>
        <v>0</v>
      </c>
      <c r="BI314" s="196">
        <f>IF(N314="nulová",J314,0)</f>
        <v>0</v>
      </c>
      <c r="BJ314" s="16" t="s">
        <v>82</v>
      </c>
      <c r="BK314" s="196">
        <f>ROUND(I314*H314,2)</f>
        <v>0</v>
      </c>
      <c r="BL314" s="16" t="s">
        <v>218</v>
      </c>
      <c r="BM314" s="195" t="s">
        <v>568</v>
      </c>
    </row>
    <row r="315" spans="2:65" s="12" customFormat="1" ht="11.25">
      <c r="B315" s="209"/>
      <c r="C315" s="210"/>
      <c r="D315" s="199" t="s">
        <v>220</v>
      </c>
      <c r="E315" s="211" t="s">
        <v>1</v>
      </c>
      <c r="F315" s="212" t="s">
        <v>331</v>
      </c>
      <c r="G315" s="210"/>
      <c r="H315" s="211" t="s">
        <v>1</v>
      </c>
      <c r="I315" s="213"/>
      <c r="J315" s="210"/>
      <c r="K315" s="210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220</v>
      </c>
      <c r="AU315" s="218" t="s">
        <v>82</v>
      </c>
      <c r="AV315" s="12" t="s">
        <v>82</v>
      </c>
      <c r="AW315" s="12" t="s">
        <v>30</v>
      </c>
      <c r="AX315" s="12" t="s">
        <v>74</v>
      </c>
      <c r="AY315" s="218" t="s">
        <v>212</v>
      </c>
    </row>
    <row r="316" spans="2:65" s="11" customFormat="1" ht="11.25">
      <c r="B316" s="197"/>
      <c r="C316" s="198"/>
      <c r="D316" s="199" t="s">
        <v>220</v>
      </c>
      <c r="E316" s="200" t="s">
        <v>154</v>
      </c>
      <c r="F316" s="201" t="s">
        <v>543</v>
      </c>
      <c r="G316" s="198"/>
      <c r="H316" s="202">
        <v>60</v>
      </c>
      <c r="I316" s="203"/>
      <c r="J316" s="198"/>
      <c r="K316" s="198"/>
      <c r="L316" s="204"/>
      <c r="M316" s="205"/>
      <c r="N316" s="206"/>
      <c r="O316" s="206"/>
      <c r="P316" s="206"/>
      <c r="Q316" s="206"/>
      <c r="R316" s="206"/>
      <c r="S316" s="206"/>
      <c r="T316" s="207"/>
      <c r="AT316" s="208" t="s">
        <v>220</v>
      </c>
      <c r="AU316" s="208" t="s">
        <v>82</v>
      </c>
      <c r="AV316" s="11" t="s">
        <v>84</v>
      </c>
      <c r="AW316" s="11" t="s">
        <v>30</v>
      </c>
      <c r="AX316" s="11" t="s">
        <v>74</v>
      </c>
      <c r="AY316" s="208" t="s">
        <v>212</v>
      </c>
    </row>
    <row r="317" spans="2:65" s="11" customFormat="1" ht="11.25">
      <c r="B317" s="197"/>
      <c r="C317" s="198"/>
      <c r="D317" s="199" t="s">
        <v>220</v>
      </c>
      <c r="E317" s="200" t="s">
        <v>155</v>
      </c>
      <c r="F317" s="201" t="s">
        <v>569</v>
      </c>
      <c r="G317" s="198"/>
      <c r="H317" s="202">
        <v>156.80000000000001</v>
      </c>
      <c r="I317" s="203"/>
      <c r="J317" s="198"/>
      <c r="K317" s="198"/>
      <c r="L317" s="204"/>
      <c r="M317" s="205"/>
      <c r="N317" s="206"/>
      <c r="O317" s="206"/>
      <c r="P317" s="206"/>
      <c r="Q317" s="206"/>
      <c r="R317" s="206"/>
      <c r="S317" s="206"/>
      <c r="T317" s="207"/>
      <c r="AT317" s="208" t="s">
        <v>220</v>
      </c>
      <c r="AU317" s="208" t="s">
        <v>82</v>
      </c>
      <c r="AV317" s="11" t="s">
        <v>84</v>
      </c>
      <c r="AW317" s="11" t="s">
        <v>30</v>
      </c>
      <c r="AX317" s="11" t="s">
        <v>74</v>
      </c>
      <c r="AY317" s="208" t="s">
        <v>212</v>
      </c>
    </row>
    <row r="318" spans="2:65" s="11" customFormat="1" ht="11.25">
      <c r="B318" s="197"/>
      <c r="C318" s="198"/>
      <c r="D318" s="199" t="s">
        <v>220</v>
      </c>
      <c r="E318" s="200" t="s">
        <v>570</v>
      </c>
      <c r="F318" s="201" t="s">
        <v>571</v>
      </c>
      <c r="G318" s="198"/>
      <c r="H318" s="202">
        <v>216.8</v>
      </c>
      <c r="I318" s="203"/>
      <c r="J318" s="198"/>
      <c r="K318" s="198"/>
      <c r="L318" s="204"/>
      <c r="M318" s="205"/>
      <c r="N318" s="206"/>
      <c r="O318" s="206"/>
      <c r="P318" s="206"/>
      <c r="Q318" s="206"/>
      <c r="R318" s="206"/>
      <c r="S318" s="206"/>
      <c r="T318" s="207"/>
      <c r="AT318" s="208" t="s">
        <v>220</v>
      </c>
      <c r="AU318" s="208" t="s">
        <v>82</v>
      </c>
      <c r="AV318" s="11" t="s">
        <v>84</v>
      </c>
      <c r="AW318" s="11" t="s">
        <v>30</v>
      </c>
      <c r="AX318" s="11" t="s">
        <v>82</v>
      </c>
      <c r="AY318" s="208" t="s">
        <v>212</v>
      </c>
    </row>
    <row r="319" spans="2:65" s="1" customFormat="1" ht="24" customHeight="1">
      <c r="B319" s="33"/>
      <c r="C319" s="184" t="s">
        <v>572</v>
      </c>
      <c r="D319" s="184" t="s">
        <v>213</v>
      </c>
      <c r="E319" s="185" t="s">
        <v>573</v>
      </c>
      <c r="F319" s="186" t="s">
        <v>574</v>
      </c>
      <c r="G319" s="187" t="s">
        <v>363</v>
      </c>
      <c r="H319" s="188">
        <v>18.5</v>
      </c>
      <c r="I319" s="189"/>
      <c r="J319" s="190">
        <f>ROUND(I319*H319,2)</f>
        <v>0</v>
      </c>
      <c r="K319" s="186" t="s">
        <v>217</v>
      </c>
      <c r="L319" s="37"/>
      <c r="M319" s="191" t="s">
        <v>1</v>
      </c>
      <c r="N319" s="192" t="s">
        <v>39</v>
      </c>
      <c r="O319" s="65"/>
      <c r="P319" s="193">
        <f>O319*H319</f>
        <v>0</v>
      </c>
      <c r="Q319" s="193">
        <v>0</v>
      </c>
      <c r="R319" s="193">
        <f>Q319*H319</f>
        <v>0</v>
      </c>
      <c r="S319" s="193">
        <v>0</v>
      </c>
      <c r="T319" s="194">
        <f>S319*H319</f>
        <v>0</v>
      </c>
      <c r="AR319" s="195" t="s">
        <v>218</v>
      </c>
      <c r="AT319" s="195" t="s">
        <v>213</v>
      </c>
      <c r="AU319" s="195" t="s">
        <v>82</v>
      </c>
      <c r="AY319" s="16" t="s">
        <v>212</v>
      </c>
      <c r="BE319" s="196">
        <f>IF(N319="základní",J319,0)</f>
        <v>0</v>
      </c>
      <c r="BF319" s="196">
        <f>IF(N319="snížená",J319,0)</f>
        <v>0</v>
      </c>
      <c r="BG319" s="196">
        <f>IF(N319="zákl. přenesená",J319,0)</f>
        <v>0</v>
      </c>
      <c r="BH319" s="196">
        <f>IF(N319="sníž. přenesená",J319,0)</f>
        <v>0</v>
      </c>
      <c r="BI319" s="196">
        <f>IF(N319="nulová",J319,0)</f>
        <v>0</v>
      </c>
      <c r="BJ319" s="16" t="s">
        <v>82</v>
      </c>
      <c r="BK319" s="196">
        <f>ROUND(I319*H319,2)</f>
        <v>0</v>
      </c>
      <c r="BL319" s="16" t="s">
        <v>218</v>
      </c>
      <c r="BM319" s="195" t="s">
        <v>575</v>
      </c>
    </row>
    <row r="320" spans="2:65" s="12" customFormat="1" ht="11.25">
      <c r="B320" s="209"/>
      <c r="C320" s="210"/>
      <c r="D320" s="199" t="s">
        <v>220</v>
      </c>
      <c r="E320" s="211" t="s">
        <v>1</v>
      </c>
      <c r="F320" s="212" t="s">
        <v>477</v>
      </c>
      <c r="G320" s="210"/>
      <c r="H320" s="211" t="s">
        <v>1</v>
      </c>
      <c r="I320" s="213"/>
      <c r="J320" s="210"/>
      <c r="K320" s="210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220</v>
      </c>
      <c r="AU320" s="218" t="s">
        <v>82</v>
      </c>
      <c r="AV320" s="12" t="s">
        <v>82</v>
      </c>
      <c r="AW320" s="12" t="s">
        <v>30</v>
      </c>
      <c r="AX320" s="12" t="s">
        <v>74</v>
      </c>
      <c r="AY320" s="218" t="s">
        <v>212</v>
      </c>
    </row>
    <row r="321" spans="2:65" s="11" customFormat="1" ht="11.25">
      <c r="B321" s="197"/>
      <c r="C321" s="198"/>
      <c r="D321" s="199" t="s">
        <v>220</v>
      </c>
      <c r="E321" s="200" t="s">
        <v>576</v>
      </c>
      <c r="F321" s="201" t="s">
        <v>577</v>
      </c>
      <c r="G321" s="198"/>
      <c r="H321" s="202">
        <v>18.5</v>
      </c>
      <c r="I321" s="203"/>
      <c r="J321" s="198"/>
      <c r="K321" s="198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220</v>
      </c>
      <c r="AU321" s="208" t="s">
        <v>82</v>
      </c>
      <c r="AV321" s="11" t="s">
        <v>84</v>
      </c>
      <c r="AW321" s="11" t="s">
        <v>30</v>
      </c>
      <c r="AX321" s="11" t="s">
        <v>82</v>
      </c>
      <c r="AY321" s="208" t="s">
        <v>212</v>
      </c>
    </row>
    <row r="322" spans="2:65" s="10" customFormat="1" ht="25.9" customHeight="1">
      <c r="B322" s="170"/>
      <c r="C322" s="171"/>
      <c r="D322" s="172" t="s">
        <v>73</v>
      </c>
      <c r="E322" s="173" t="s">
        <v>250</v>
      </c>
      <c r="F322" s="173" t="s">
        <v>578</v>
      </c>
      <c r="G322" s="171"/>
      <c r="H322" s="171"/>
      <c r="I322" s="174"/>
      <c r="J322" s="175">
        <f>BK322</f>
        <v>0</v>
      </c>
      <c r="K322" s="171"/>
      <c r="L322" s="176"/>
      <c r="M322" s="177"/>
      <c r="N322" s="178"/>
      <c r="O322" s="178"/>
      <c r="P322" s="179">
        <f>SUM(P323:P324)</f>
        <v>0</v>
      </c>
      <c r="Q322" s="178"/>
      <c r="R322" s="179">
        <f>SUM(R323:R324)</f>
        <v>0</v>
      </c>
      <c r="S322" s="178"/>
      <c r="T322" s="180">
        <f>SUM(T323:T324)</f>
        <v>0</v>
      </c>
      <c r="AR322" s="181" t="s">
        <v>82</v>
      </c>
      <c r="AT322" s="182" t="s">
        <v>73</v>
      </c>
      <c r="AU322" s="182" t="s">
        <v>74</v>
      </c>
      <c r="AY322" s="181" t="s">
        <v>212</v>
      </c>
      <c r="BK322" s="183">
        <f>SUM(BK323:BK324)</f>
        <v>0</v>
      </c>
    </row>
    <row r="323" spans="2:65" s="1" customFormat="1" ht="24" customHeight="1">
      <c r="B323" s="33"/>
      <c r="C323" s="184" t="s">
        <v>579</v>
      </c>
      <c r="D323" s="184" t="s">
        <v>213</v>
      </c>
      <c r="E323" s="185" t="s">
        <v>580</v>
      </c>
      <c r="F323" s="186" t="s">
        <v>581</v>
      </c>
      <c r="G323" s="187" t="s">
        <v>363</v>
      </c>
      <c r="H323" s="188">
        <v>24.48</v>
      </c>
      <c r="I323" s="189"/>
      <c r="J323" s="190">
        <f>ROUND(I323*H323,2)</f>
        <v>0</v>
      </c>
      <c r="K323" s="186" t="s">
        <v>217</v>
      </c>
      <c r="L323" s="37"/>
      <c r="M323" s="191" t="s">
        <v>1</v>
      </c>
      <c r="N323" s="192" t="s">
        <v>39</v>
      </c>
      <c r="O323" s="65"/>
      <c r="P323" s="193">
        <f>O323*H323</f>
        <v>0</v>
      </c>
      <c r="Q323" s="193">
        <v>0</v>
      </c>
      <c r="R323" s="193">
        <f>Q323*H323</f>
        <v>0</v>
      </c>
      <c r="S323" s="193">
        <v>0</v>
      </c>
      <c r="T323" s="194">
        <f>S323*H323</f>
        <v>0</v>
      </c>
      <c r="AR323" s="195" t="s">
        <v>218</v>
      </c>
      <c r="AT323" s="195" t="s">
        <v>213</v>
      </c>
      <c r="AU323" s="195" t="s">
        <v>82</v>
      </c>
      <c r="AY323" s="16" t="s">
        <v>212</v>
      </c>
      <c r="BE323" s="196">
        <f>IF(N323="základní",J323,0)</f>
        <v>0</v>
      </c>
      <c r="BF323" s="196">
        <f>IF(N323="snížená",J323,0)</f>
        <v>0</v>
      </c>
      <c r="BG323" s="196">
        <f>IF(N323="zákl. přenesená",J323,0)</f>
        <v>0</v>
      </c>
      <c r="BH323" s="196">
        <f>IF(N323="sníž. přenesená",J323,0)</f>
        <v>0</v>
      </c>
      <c r="BI323" s="196">
        <f>IF(N323="nulová",J323,0)</f>
        <v>0</v>
      </c>
      <c r="BJ323" s="16" t="s">
        <v>82</v>
      </c>
      <c r="BK323" s="196">
        <f>ROUND(I323*H323,2)</f>
        <v>0</v>
      </c>
      <c r="BL323" s="16" t="s">
        <v>218</v>
      </c>
      <c r="BM323" s="195" t="s">
        <v>582</v>
      </c>
    </row>
    <row r="324" spans="2:65" s="11" customFormat="1" ht="11.25">
      <c r="B324" s="197"/>
      <c r="C324" s="198"/>
      <c r="D324" s="199" t="s">
        <v>220</v>
      </c>
      <c r="E324" s="200" t="s">
        <v>583</v>
      </c>
      <c r="F324" s="201" t="s">
        <v>584</v>
      </c>
      <c r="G324" s="198"/>
      <c r="H324" s="202">
        <v>24.48</v>
      </c>
      <c r="I324" s="203"/>
      <c r="J324" s="198"/>
      <c r="K324" s="198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220</v>
      </c>
      <c r="AU324" s="208" t="s">
        <v>82</v>
      </c>
      <c r="AV324" s="11" t="s">
        <v>84</v>
      </c>
      <c r="AW324" s="11" t="s">
        <v>30</v>
      </c>
      <c r="AX324" s="11" t="s">
        <v>82</v>
      </c>
      <c r="AY324" s="208" t="s">
        <v>212</v>
      </c>
    </row>
    <row r="325" spans="2:65" s="10" customFormat="1" ht="25.9" customHeight="1">
      <c r="B325" s="170"/>
      <c r="C325" s="171"/>
      <c r="D325" s="172" t="s">
        <v>73</v>
      </c>
      <c r="E325" s="173" t="s">
        <v>260</v>
      </c>
      <c r="F325" s="173" t="s">
        <v>585</v>
      </c>
      <c r="G325" s="171"/>
      <c r="H325" s="171"/>
      <c r="I325" s="174"/>
      <c r="J325" s="175">
        <f>BK325</f>
        <v>0</v>
      </c>
      <c r="K325" s="171"/>
      <c r="L325" s="176"/>
      <c r="M325" s="177"/>
      <c r="N325" s="178"/>
      <c r="O325" s="178"/>
      <c r="P325" s="179">
        <f>SUM(P326:P352)</f>
        <v>0</v>
      </c>
      <c r="Q325" s="178"/>
      <c r="R325" s="179">
        <f>SUM(R326:R352)</f>
        <v>0</v>
      </c>
      <c r="S325" s="178"/>
      <c r="T325" s="180">
        <f>SUM(T326:T352)</f>
        <v>0</v>
      </c>
      <c r="AR325" s="181" t="s">
        <v>84</v>
      </c>
      <c r="AT325" s="182" t="s">
        <v>73</v>
      </c>
      <c r="AU325" s="182" t="s">
        <v>74</v>
      </c>
      <c r="AY325" s="181" t="s">
        <v>212</v>
      </c>
      <c r="BK325" s="183">
        <f>SUM(BK326:BK352)</f>
        <v>0</v>
      </c>
    </row>
    <row r="326" spans="2:65" s="1" customFormat="1" ht="24" customHeight="1">
      <c r="B326" s="33"/>
      <c r="C326" s="184" t="s">
        <v>586</v>
      </c>
      <c r="D326" s="184" t="s">
        <v>213</v>
      </c>
      <c r="E326" s="185" t="s">
        <v>587</v>
      </c>
      <c r="F326" s="186" t="s">
        <v>588</v>
      </c>
      <c r="G326" s="187" t="s">
        <v>363</v>
      </c>
      <c r="H326" s="188">
        <v>53.857999999999997</v>
      </c>
      <c r="I326" s="189"/>
      <c r="J326" s="190">
        <f>ROUND(I326*H326,2)</f>
        <v>0</v>
      </c>
      <c r="K326" s="186" t="s">
        <v>217</v>
      </c>
      <c r="L326" s="37"/>
      <c r="M326" s="191" t="s">
        <v>1</v>
      </c>
      <c r="N326" s="192" t="s">
        <v>39</v>
      </c>
      <c r="O326" s="65"/>
      <c r="P326" s="193">
        <f>O326*H326</f>
        <v>0</v>
      </c>
      <c r="Q326" s="193">
        <v>0</v>
      </c>
      <c r="R326" s="193">
        <f>Q326*H326</f>
        <v>0</v>
      </c>
      <c r="S326" s="193">
        <v>0</v>
      </c>
      <c r="T326" s="194">
        <f>S326*H326</f>
        <v>0</v>
      </c>
      <c r="AR326" s="195" t="s">
        <v>334</v>
      </c>
      <c r="AT326" s="195" t="s">
        <v>213</v>
      </c>
      <c r="AU326" s="195" t="s">
        <v>82</v>
      </c>
      <c r="AY326" s="16" t="s">
        <v>212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6" t="s">
        <v>82</v>
      </c>
      <c r="BK326" s="196">
        <f>ROUND(I326*H326,2)</f>
        <v>0</v>
      </c>
      <c r="BL326" s="16" t="s">
        <v>334</v>
      </c>
      <c r="BM326" s="195" t="s">
        <v>589</v>
      </c>
    </row>
    <row r="327" spans="2:65" s="12" customFormat="1" ht="11.25">
      <c r="B327" s="209"/>
      <c r="C327" s="210"/>
      <c r="D327" s="199" t="s">
        <v>220</v>
      </c>
      <c r="E327" s="211" t="s">
        <v>1</v>
      </c>
      <c r="F327" s="212" t="s">
        <v>331</v>
      </c>
      <c r="G327" s="210"/>
      <c r="H327" s="211" t="s">
        <v>1</v>
      </c>
      <c r="I327" s="213"/>
      <c r="J327" s="210"/>
      <c r="K327" s="210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220</v>
      </c>
      <c r="AU327" s="218" t="s">
        <v>82</v>
      </c>
      <c r="AV327" s="12" t="s">
        <v>82</v>
      </c>
      <c r="AW327" s="12" t="s">
        <v>30</v>
      </c>
      <c r="AX327" s="12" t="s">
        <v>74</v>
      </c>
      <c r="AY327" s="218" t="s">
        <v>212</v>
      </c>
    </row>
    <row r="328" spans="2:65" s="11" customFormat="1" ht="11.25">
      <c r="B328" s="197"/>
      <c r="C328" s="198"/>
      <c r="D328" s="199" t="s">
        <v>220</v>
      </c>
      <c r="E328" s="200" t="s">
        <v>590</v>
      </c>
      <c r="F328" s="201" t="s">
        <v>591</v>
      </c>
      <c r="G328" s="198"/>
      <c r="H328" s="202">
        <v>19.89</v>
      </c>
      <c r="I328" s="203"/>
      <c r="J328" s="198"/>
      <c r="K328" s="198"/>
      <c r="L328" s="204"/>
      <c r="M328" s="205"/>
      <c r="N328" s="206"/>
      <c r="O328" s="206"/>
      <c r="P328" s="206"/>
      <c r="Q328" s="206"/>
      <c r="R328" s="206"/>
      <c r="S328" s="206"/>
      <c r="T328" s="207"/>
      <c r="AT328" s="208" t="s">
        <v>220</v>
      </c>
      <c r="AU328" s="208" t="s">
        <v>82</v>
      </c>
      <c r="AV328" s="11" t="s">
        <v>84</v>
      </c>
      <c r="AW328" s="11" t="s">
        <v>30</v>
      </c>
      <c r="AX328" s="11" t="s">
        <v>74</v>
      </c>
      <c r="AY328" s="208" t="s">
        <v>212</v>
      </c>
    </row>
    <row r="329" spans="2:65" s="11" customFormat="1" ht="33.75">
      <c r="B329" s="197"/>
      <c r="C329" s="198"/>
      <c r="D329" s="199" t="s">
        <v>220</v>
      </c>
      <c r="E329" s="200" t="s">
        <v>168</v>
      </c>
      <c r="F329" s="201" t="s">
        <v>592</v>
      </c>
      <c r="G329" s="198"/>
      <c r="H329" s="202">
        <v>33.968000000000004</v>
      </c>
      <c r="I329" s="203"/>
      <c r="J329" s="198"/>
      <c r="K329" s="198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220</v>
      </c>
      <c r="AU329" s="208" t="s">
        <v>82</v>
      </c>
      <c r="AV329" s="11" t="s">
        <v>84</v>
      </c>
      <c r="AW329" s="11" t="s">
        <v>30</v>
      </c>
      <c r="AX329" s="11" t="s">
        <v>74</v>
      </c>
      <c r="AY329" s="208" t="s">
        <v>212</v>
      </c>
    </row>
    <row r="330" spans="2:65" s="11" customFormat="1" ht="11.25">
      <c r="B330" s="197"/>
      <c r="C330" s="198"/>
      <c r="D330" s="199" t="s">
        <v>220</v>
      </c>
      <c r="E330" s="200" t="s">
        <v>593</v>
      </c>
      <c r="F330" s="201" t="s">
        <v>594</v>
      </c>
      <c r="G330" s="198"/>
      <c r="H330" s="202">
        <v>53.857999999999997</v>
      </c>
      <c r="I330" s="203"/>
      <c r="J330" s="198"/>
      <c r="K330" s="198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220</v>
      </c>
      <c r="AU330" s="208" t="s">
        <v>82</v>
      </c>
      <c r="AV330" s="11" t="s">
        <v>84</v>
      </c>
      <c r="AW330" s="11" t="s">
        <v>30</v>
      </c>
      <c r="AX330" s="11" t="s">
        <v>82</v>
      </c>
      <c r="AY330" s="208" t="s">
        <v>212</v>
      </c>
    </row>
    <row r="331" spans="2:65" s="1" customFormat="1" ht="24" customHeight="1">
      <c r="B331" s="33"/>
      <c r="C331" s="184" t="s">
        <v>595</v>
      </c>
      <c r="D331" s="184" t="s">
        <v>213</v>
      </c>
      <c r="E331" s="185" t="s">
        <v>596</v>
      </c>
      <c r="F331" s="186" t="s">
        <v>597</v>
      </c>
      <c r="G331" s="187" t="s">
        <v>363</v>
      </c>
      <c r="H331" s="188">
        <v>9.3800000000000008</v>
      </c>
      <c r="I331" s="189"/>
      <c r="J331" s="190">
        <f>ROUND(I331*H331,2)</f>
        <v>0</v>
      </c>
      <c r="K331" s="186" t="s">
        <v>217</v>
      </c>
      <c r="L331" s="37"/>
      <c r="M331" s="191" t="s">
        <v>1</v>
      </c>
      <c r="N331" s="192" t="s">
        <v>39</v>
      </c>
      <c r="O331" s="65"/>
      <c r="P331" s="193">
        <f>O331*H331</f>
        <v>0</v>
      </c>
      <c r="Q331" s="193">
        <v>0</v>
      </c>
      <c r="R331" s="193">
        <f>Q331*H331</f>
        <v>0</v>
      </c>
      <c r="S331" s="193">
        <v>0</v>
      </c>
      <c r="T331" s="194">
        <f>S331*H331</f>
        <v>0</v>
      </c>
      <c r="AR331" s="195" t="s">
        <v>334</v>
      </c>
      <c r="AT331" s="195" t="s">
        <v>213</v>
      </c>
      <c r="AU331" s="195" t="s">
        <v>82</v>
      </c>
      <c r="AY331" s="16" t="s">
        <v>212</v>
      </c>
      <c r="BE331" s="196">
        <f>IF(N331="základní",J331,0)</f>
        <v>0</v>
      </c>
      <c r="BF331" s="196">
        <f>IF(N331="snížená",J331,0)</f>
        <v>0</v>
      </c>
      <c r="BG331" s="196">
        <f>IF(N331="zákl. přenesená",J331,0)</f>
        <v>0</v>
      </c>
      <c r="BH331" s="196">
        <f>IF(N331="sníž. přenesená",J331,0)</f>
        <v>0</v>
      </c>
      <c r="BI331" s="196">
        <f>IF(N331="nulová",J331,0)</f>
        <v>0</v>
      </c>
      <c r="BJ331" s="16" t="s">
        <v>82</v>
      </c>
      <c r="BK331" s="196">
        <f>ROUND(I331*H331,2)</f>
        <v>0</v>
      </c>
      <c r="BL331" s="16" t="s">
        <v>334</v>
      </c>
      <c r="BM331" s="195" t="s">
        <v>598</v>
      </c>
    </row>
    <row r="332" spans="2:65" s="12" customFormat="1" ht="11.25">
      <c r="B332" s="209"/>
      <c r="C332" s="210"/>
      <c r="D332" s="199" t="s">
        <v>220</v>
      </c>
      <c r="E332" s="211" t="s">
        <v>1</v>
      </c>
      <c r="F332" s="212" t="s">
        <v>331</v>
      </c>
      <c r="G332" s="210"/>
      <c r="H332" s="211" t="s">
        <v>1</v>
      </c>
      <c r="I332" s="213"/>
      <c r="J332" s="210"/>
      <c r="K332" s="210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220</v>
      </c>
      <c r="AU332" s="218" t="s">
        <v>82</v>
      </c>
      <c r="AV332" s="12" t="s">
        <v>82</v>
      </c>
      <c r="AW332" s="12" t="s">
        <v>30</v>
      </c>
      <c r="AX332" s="12" t="s">
        <v>74</v>
      </c>
      <c r="AY332" s="218" t="s">
        <v>212</v>
      </c>
    </row>
    <row r="333" spans="2:65" s="11" customFormat="1" ht="11.25">
      <c r="B333" s="197"/>
      <c r="C333" s="198"/>
      <c r="D333" s="199" t="s">
        <v>220</v>
      </c>
      <c r="E333" s="200" t="s">
        <v>599</v>
      </c>
      <c r="F333" s="201" t="s">
        <v>600</v>
      </c>
      <c r="G333" s="198"/>
      <c r="H333" s="202">
        <v>9.3800000000000008</v>
      </c>
      <c r="I333" s="203"/>
      <c r="J333" s="198"/>
      <c r="K333" s="198"/>
      <c r="L333" s="204"/>
      <c r="M333" s="205"/>
      <c r="N333" s="206"/>
      <c r="O333" s="206"/>
      <c r="P333" s="206"/>
      <c r="Q333" s="206"/>
      <c r="R333" s="206"/>
      <c r="S333" s="206"/>
      <c r="T333" s="207"/>
      <c r="AT333" s="208" t="s">
        <v>220</v>
      </c>
      <c r="AU333" s="208" t="s">
        <v>82</v>
      </c>
      <c r="AV333" s="11" t="s">
        <v>84</v>
      </c>
      <c r="AW333" s="11" t="s">
        <v>30</v>
      </c>
      <c r="AX333" s="11" t="s">
        <v>82</v>
      </c>
      <c r="AY333" s="208" t="s">
        <v>212</v>
      </c>
    </row>
    <row r="334" spans="2:65" s="1" customFormat="1" ht="24" customHeight="1">
      <c r="B334" s="33"/>
      <c r="C334" s="184" t="s">
        <v>601</v>
      </c>
      <c r="D334" s="184" t="s">
        <v>213</v>
      </c>
      <c r="E334" s="185" t="s">
        <v>602</v>
      </c>
      <c r="F334" s="186" t="s">
        <v>603</v>
      </c>
      <c r="G334" s="187" t="s">
        <v>363</v>
      </c>
      <c r="H334" s="188">
        <v>60</v>
      </c>
      <c r="I334" s="189"/>
      <c r="J334" s="190">
        <f>ROUND(I334*H334,2)</f>
        <v>0</v>
      </c>
      <c r="K334" s="186" t="s">
        <v>217</v>
      </c>
      <c r="L334" s="37"/>
      <c r="M334" s="191" t="s">
        <v>1</v>
      </c>
      <c r="N334" s="192" t="s">
        <v>39</v>
      </c>
      <c r="O334" s="65"/>
      <c r="P334" s="193">
        <f>O334*H334</f>
        <v>0</v>
      </c>
      <c r="Q334" s="193">
        <v>0</v>
      </c>
      <c r="R334" s="193">
        <f>Q334*H334</f>
        <v>0</v>
      </c>
      <c r="S334" s="193">
        <v>0</v>
      </c>
      <c r="T334" s="194">
        <f>S334*H334</f>
        <v>0</v>
      </c>
      <c r="AR334" s="195" t="s">
        <v>334</v>
      </c>
      <c r="AT334" s="195" t="s">
        <v>213</v>
      </c>
      <c r="AU334" s="195" t="s">
        <v>82</v>
      </c>
      <c r="AY334" s="16" t="s">
        <v>212</v>
      </c>
      <c r="BE334" s="196">
        <f>IF(N334="základní",J334,0)</f>
        <v>0</v>
      </c>
      <c r="BF334" s="196">
        <f>IF(N334="snížená",J334,0)</f>
        <v>0</v>
      </c>
      <c r="BG334" s="196">
        <f>IF(N334="zákl. přenesená",J334,0)</f>
        <v>0</v>
      </c>
      <c r="BH334" s="196">
        <f>IF(N334="sníž. přenesená",J334,0)</f>
        <v>0</v>
      </c>
      <c r="BI334" s="196">
        <f>IF(N334="nulová",J334,0)</f>
        <v>0</v>
      </c>
      <c r="BJ334" s="16" t="s">
        <v>82</v>
      </c>
      <c r="BK334" s="196">
        <f>ROUND(I334*H334,2)</f>
        <v>0</v>
      </c>
      <c r="BL334" s="16" t="s">
        <v>334</v>
      </c>
      <c r="BM334" s="195" t="s">
        <v>604</v>
      </c>
    </row>
    <row r="335" spans="2:65" s="12" customFormat="1" ht="11.25">
      <c r="B335" s="209"/>
      <c r="C335" s="210"/>
      <c r="D335" s="199" t="s">
        <v>220</v>
      </c>
      <c r="E335" s="211" t="s">
        <v>1</v>
      </c>
      <c r="F335" s="212" t="s">
        <v>331</v>
      </c>
      <c r="G335" s="210"/>
      <c r="H335" s="211" t="s">
        <v>1</v>
      </c>
      <c r="I335" s="213"/>
      <c r="J335" s="210"/>
      <c r="K335" s="210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220</v>
      </c>
      <c r="AU335" s="218" t="s">
        <v>82</v>
      </c>
      <c r="AV335" s="12" t="s">
        <v>82</v>
      </c>
      <c r="AW335" s="12" t="s">
        <v>30</v>
      </c>
      <c r="AX335" s="12" t="s">
        <v>74</v>
      </c>
      <c r="AY335" s="218" t="s">
        <v>212</v>
      </c>
    </row>
    <row r="336" spans="2:65" s="11" customFormat="1" ht="11.25">
      <c r="B336" s="197"/>
      <c r="C336" s="198"/>
      <c r="D336" s="199" t="s">
        <v>220</v>
      </c>
      <c r="E336" s="200" t="s">
        <v>605</v>
      </c>
      <c r="F336" s="201" t="s">
        <v>564</v>
      </c>
      <c r="G336" s="198"/>
      <c r="H336" s="202">
        <v>60</v>
      </c>
      <c r="I336" s="203"/>
      <c r="J336" s="198"/>
      <c r="K336" s="198"/>
      <c r="L336" s="204"/>
      <c r="M336" s="205"/>
      <c r="N336" s="206"/>
      <c r="O336" s="206"/>
      <c r="P336" s="206"/>
      <c r="Q336" s="206"/>
      <c r="R336" s="206"/>
      <c r="S336" s="206"/>
      <c r="T336" s="207"/>
      <c r="AT336" s="208" t="s">
        <v>220</v>
      </c>
      <c r="AU336" s="208" t="s">
        <v>82</v>
      </c>
      <c r="AV336" s="11" t="s">
        <v>84</v>
      </c>
      <c r="AW336" s="11" t="s">
        <v>30</v>
      </c>
      <c r="AX336" s="11" t="s">
        <v>82</v>
      </c>
      <c r="AY336" s="208" t="s">
        <v>212</v>
      </c>
    </row>
    <row r="337" spans="2:65" s="1" customFormat="1" ht="24" customHeight="1">
      <c r="B337" s="33"/>
      <c r="C337" s="184" t="s">
        <v>606</v>
      </c>
      <c r="D337" s="184" t="s">
        <v>213</v>
      </c>
      <c r="E337" s="185" t="s">
        <v>607</v>
      </c>
      <c r="F337" s="186" t="s">
        <v>608</v>
      </c>
      <c r="G337" s="187" t="s">
        <v>363</v>
      </c>
      <c r="H337" s="188">
        <v>26</v>
      </c>
      <c r="I337" s="189"/>
      <c r="J337" s="190">
        <f>ROUND(I337*H337,2)</f>
        <v>0</v>
      </c>
      <c r="K337" s="186" t="s">
        <v>217</v>
      </c>
      <c r="L337" s="37"/>
      <c r="M337" s="191" t="s">
        <v>1</v>
      </c>
      <c r="N337" s="192" t="s">
        <v>39</v>
      </c>
      <c r="O337" s="65"/>
      <c r="P337" s="193">
        <f>O337*H337</f>
        <v>0</v>
      </c>
      <c r="Q337" s="193">
        <v>0</v>
      </c>
      <c r="R337" s="193">
        <f>Q337*H337</f>
        <v>0</v>
      </c>
      <c r="S337" s="193">
        <v>0</v>
      </c>
      <c r="T337" s="194">
        <f>S337*H337</f>
        <v>0</v>
      </c>
      <c r="AR337" s="195" t="s">
        <v>334</v>
      </c>
      <c r="AT337" s="195" t="s">
        <v>213</v>
      </c>
      <c r="AU337" s="195" t="s">
        <v>82</v>
      </c>
      <c r="AY337" s="16" t="s">
        <v>212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6" t="s">
        <v>82</v>
      </c>
      <c r="BK337" s="196">
        <f>ROUND(I337*H337,2)</f>
        <v>0</v>
      </c>
      <c r="BL337" s="16" t="s">
        <v>334</v>
      </c>
      <c r="BM337" s="195" t="s">
        <v>609</v>
      </c>
    </row>
    <row r="338" spans="2:65" s="12" customFormat="1" ht="11.25">
      <c r="B338" s="209"/>
      <c r="C338" s="210"/>
      <c r="D338" s="199" t="s">
        <v>220</v>
      </c>
      <c r="E338" s="211" t="s">
        <v>1</v>
      </c>
      <c r="F338" s="212" t="s">
        <v>331</v>
      </c>
      <c r="G338" s="210"/>
      <c r="H338" s="211" t="s">
        <v>1</v>
      </c>
      <c r="I338" s="213"/>
      <c r="J338" s="210"/>
      <c r="K338" s="210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220</v>
      </c>
      <c r="AU338" s="218" t="s">
        <v>82</v>
      </c>
      <c r="AV338" s="12" t="s">
        <v>82</v>
      </c>
      <c r="AW338" s="12" t="s">
        <v>30</v>
      </c>
      <c r="AX338" s="12" t="s">
        <v>74</v>
      </c>
      <c r="AY338" s="218" t="s">
        <v>212</v>
      </c>
    </row>
    <row r="339" spans="2:65" s="11" customFormat="1" ht="11.25">
      <c r="B339" s="197"/>
      <c r="C339" s="198"/>
      <c r="D339" s="199" t="s">
        <v>220</v>
      </c>
      <c r="E339" s="200" t="s">
        <v>610</v>
      </c>
      <c r="F339" s="201" t="s">
        <v>611</v>
      </c>
      <c r="G339" s="198"/>
      <c r="H339" s="202">
        <v>26</v>
      </c>
      <c r="I339" s="203"/>
      <c r="J339" s="198"/>
      <c r="K339" s="198"/>
      <c r="L339" s="204"/>
      <c r="M339" s="205"/>
      <c r="N339" s="206"/>
      <c r="O339" s="206"/>
      <c r="P339" s="206"/>
      <c r="Q339" s="206"/>
      <c r="R339" s="206"/>
      <c r="S339" s="206"/>
      <c r="T339" s="207"/>
      <c r="AT339" s="208" t="s">
        <v>220</v>
      </c>
      <c r="AU339" s="208" t="s">
        <v>82</v>
      </c>
      <c r="AV339" s="11" t="s">
        <v>84</v>
      </c>
      <c r="AW339" s="11" t="s">
        <v>30</v>
      </c>
      <c r="AX339" s="11" t="s">
        <v>82</v>
      </c>
      <c r="AY339" s="208" t="s">
        <v>212</v>
      </c>
    </row>
    <row r="340" spans="2:65" s="1" customFormat="1" ht="24" customHeight="1">
      <c r="B340" s="33"/>
      <c r="C340" s="184" t="s">
        <v>612</v>
      </c>
      <c r="D340" s="184" t="s">
        <v>213</v>
      </c>
      <c r="E340" s="185" t="s">
        <v>613</v>
      </c>
      <c r="F340" s="186" t="s">
        <v>614</v>
      </c>
      <c r="G340" s="187" t="s">
        <v>363</v>
      </c>
      <c r="H340" s="188">
        <v>37.049999999999997</v>
      </c>
      <c r="I340" s="189"/>
      <c r="J340" s="190">
        <f>ROUND(I340*H340,2)</f>
        <v>0</v>
      </c>
      <c r="K340" s="186" t="s">
        <v>217</v>
      </c>
      <c r="L340" s="37"/>
      <c r="M340" s="191" t="s">
        <v>1</v>
      </c>
      <c r="N340" s="192" t="s">
        <v>39</v>
      </c>
      <c r="O340" s="65"/>
      <c r="P340" s="193">
        <f>O340*H340</f>
        <v>0</v>
      </c>
      <c r="Q340" s="193">
        <v>0</v>
      </c>
      <c r="R340" s="193">
        <f>Q340*H340</f>
        <v>0</v>
      </c>
      <c r="S340" s="193">
        <v>0</v>
      </c>
      <c r="T340" s="194">
        <f>S340*H340</f>
        <v>0</v>
      </c>
      <c r="AR340" s="195" t="s">
        <v>334</v>
      </c>
      <c r="AT340" s="195" t="s">
        <v>213</v>
      </c>
      <c r="AU340" s="195" t="s">
        <v>82</v>
      </c>
      <c r="AY340" s="16" t="s">
        <v>212</v>
      </c>
      <c r="BE340" s="196">
        <f>IF(N340="základní",J340,0)</f>
        <v>0</v>
      </c>
      <c r="BF340" s="196">
        <f>IF(N340="snížená",J340,0)</f>
        <v>0</v>
      </c>
      <c r="BG340" s="196">
        <f>IF(N340="zákl. přenesená",J340,0)</f>
        <v>0</v>
      </c>
      <c r="BH340" s="196">
        <f>IF(N340="sníž. přenesená",J340,0)</f>
        <v>0</v>
      </c>
      <c r="BI340" s="196">
        <f>IF(N340="nulová",J340,0)</f>
        <v>0</v>
      </c>
      <c r="BJ340" s="16" t="s">
        <v>82</v>
      </c>
      <c r="BK340" s="196">
        <f>ROUND(I340*H340,2)</f>
        <v>0</v>
      </c>
      <c r="BL340" s="16" t="s">
        <v>334</v>
      </c>
      <c r="BM340" s="195" t="s">
        <v>615</v>
      </c>
    </row>
    <row r="341" spans="2:65" s="12" customFormat="1" ht="11.25">
      <c r="B341" s="209"/>
      <c r="C341" s="210"/>
      <c r="D341" s="199" t="s">
        <v>220</v>
      </c>
      <c r="E341" s="211" t="s">
        <v>1</v>
      </c>
      <c r="F341" s="212" t="s">
        <v>331</v>
      </c>
      <c r="G341" s="210"/>
      <c r="H341" s="211" t="s">
        <v>1</v>
      </c>
      <c r="I341" s="213"/>
      <c r="J341" s="210"/>
      <c r="K341" s="210"/>
      <c r="L341" s="214"/>
      <c r="M341" s="215"/>
      <c r="N341" s="216"/>
      <c r="O341" s="216"/>
      <c r="P341" s="216"/>
      <c r="Q341" s="216"/>
      <c r="R341" s="216"/>
      <c r="S341" s="216"/>
      <c r="T341" s="217"/>
      <c r="AT341" s="218" t="s">
        <v>220</v>
      </c>
      <c r="AU341" s="218" t="s">
        <v>82</v>
      </c>
      <c r="AV341" s="12" t="s">
        <v>82</v>
      </c>
      <c r="AW341" s="12" t="s">
        <v>30</v>
      </c>
      <c r="AX341" s="12" t="s">
        <v>74</v>
      </c>
      <c r="AY341" s="218" t="s">
        <v>212</v>
      </c>
    </row>
    <row r="342" spans="2:65" s="11" customFormat="1" ht="11.25">
      <c r="B342" s="197"/>
      <c r="C342" s="198"/>
      <c r="D342" s="199" t="s">
        <v>220</v>
      </c>
      <c r="E342" s="200" t="s">
        <v>616</v>
      </c>
      <c r="F342" s="201" t="s">
        <v>617</v>
      </c>
      <c r="G342" s="198"/>
      <c r="H342" s="202">
        <v>27</v>
      </c>
      <c r="I342" s="203"/>
      <c r="J342" s="198"/>
      <c r="K342" s="198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220</v>
      </c>
      <c r="AU342" s="208" t="s">
        <v>82</v>
      </c>
      <c r="AV342" s="11" t="s">
        <v>84</v>
      </c>
      <c r="AW342" s="11" t="s">
        <v>30</v>
      </c>
      <c r="AX342" s="11" t="s">
        <v>74</v>
      </c>
      <c r="AY342" s="208" t="s">
        <v>212</v>
      </c>
    </row>
    <row r="343" spans="2:65" s="11" customFormat="1" ht="11.25">
      <c r="B343" s="197"/>
      <c r="C343" s="198"/>
      <c r="D343" s="199" t="s">
        <v>220</v>
      </c>
      <c r="E343" s="200" t="s">
        <v>162</v>
      </c>
      <c r="F343" s="201" t="s">
        <v>618</v>
      </c>
      <c r="G343" s="198"/>
      <c r="H343" s="202">
        <v>10.050000000000001</v>
      </c>
      <c r="I343" s="203"/>
      <c r="J343" s="198"/>
      <c r="K343" s="198"/>
      <c r="L343" s="204"/>
      <c r="M343" s="205"/>
      <c r="N343" s="206"/>
      <c r="O343" s="206"/>
      <c r="P343" s="206"/>
      <c r="Q343" s="206"/>
      <c r="R343" s="206"/>
      <c r="S343" s="206"/>
      <c r="T343" s="207"/>
      <c r="AT343" s="208" t="s">
        <v>220</v>
      </c>
      <c r="AU343" s="208" t="s">
        <v>82</v>
      </c>
      <c r="AV343" s="11" t="s">
        <v>84</v>
      </c>
      <c r="AW343" s="11" t="s">
        <v>30</v>
      </c>
      <c r="AX343" s="11" t="s">
        <v>74</v>
      </c>
      <c r="AY343" s="208" t="s">
        <v>212</v>
      </c>
    </row>
    <row r="344" spans="2:65" s="11" customFormat="1" ht="11.25">
      <c r="B344" s="197"/>
      <c r="C344" s="198"/>
      <c r="D344" s="199" t="s">
        <v>220</v>
      </c>
      <c r="E344" s="200" t="s">
        <v>619</v>
      </c>
      <c r="F344" s="201" t="s">
        <v>620</v>
      </c>
      <c r="G344" s="198"/>
      <c r="H344" s="202">
        <v>37.049999999999997</v>
      </c>
      <c r="I344" s="203"/>
      <c r="J344" s="198"/>
      <c r="K344" s="198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220</v>
      </c>
      <c r="AU344" s="208" t="s">
        <v>82</v>
      </c>
      <c r="AV344" s="11" t="s">
        <v>84</v>
      </c>
      <c r="AW344" s="11" t="s">
        <v>30</v>
      </c>
      <c r="AX344" s="11" t="s">
        <v>82</v>
      </c>
      <c r="AY344" s="208" t="s">
        <v>212</v>
      </c>
    </row>
    <row r="345" spans="2:65" s="1" customFormat="1" ht="16.5" customHeight="1">
      <c r="B345" s="33"/>
      <c r="C345" s="184" t="s">
        <v>621</v>
      </c>
      <c r="D345" s="184" t="s">
        <v>213</v>
      </c>
      <c r="E345" s="185" t="s">
        <v>622</v>
      </c>
      <c r="F345" s="186" t="s">
        <v>623</v>
      </c>
      <c r="G345" s="187" t="s">
        <v>363</v>
      </c>
      <c r="H345" s="188">
        <v>121.328</v>
      </c>
      <c r="I345" s="189"/>
      <c r="J345" s="190">
        <f>ROUND(I345*H345,2)</f>
        <v>0</v>
      </c>
      <c r="K345" s="186" t="s">
        <v>217</v>
      </c>
      <c r="L345" s="37"/>
      <c r="M345" s="191" t="s">
        <v>1</v>
      </c>
      <c r="N345" s="192" t="s">
        <v>39</v>
      </c>
      <c r="O345" s="65"/>
      <c r="P345" s="193">
        <f>O345*H345</f>
        <v>0</v>
      </c>
      <c r="Q345" s="193">
        <v>0</v>
      </c>
      <c r="R345" s="193">
        <f>Q345*H345</f>
        <v>0</v>
      </c>
      <c r="S345" s="193">
        <v>0</v>
      </c>
      <c r="T345" s="194">
        <f>S345*H345</f>
        <v>0</v>
      </c>
      <c r="AR345" s="195" t="s">
        <v>334</v>
      </c>
      <c r="AT345" s="195" t="s">
        <v>213</v>
      </c>
      <c r="AU345" s="195" t="s">
        <v>82</v>
      </c>
      <c r="AY345" s="16" t="s">
        <v>212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6" t="s">
        <v>82</v>
      </c>
      <c r="BK345" s="196">
        <f>ROUND(I345*H345,2)</f>
        <v>0</v>
      </c>
      <c r="BL345" s="16" t="s">
        <v>334</v>
      </c>
      <c r="BM345" s="195" t="s">
        <v>624</v>
      </c>
    </row>
    <row r="346" spans="2:65" s="12" customFormat="1" ht="11.25">
      <c r="B346" s="209"/>
      <c r="C346" s="210"/>
      <c r="D346" s="199" t="s">
        <v>220</v>
      </c>
      <c r="E346" s="211" t="s">
        <v>1</v>
      </c>
      <c r="F346" s="212" t="s">
        <v>331</v>
      </c>
      <c r="G346" s="210"/>
      <c r="H346" s="211" t="s">
        <v>1</v>
      </c>
      <c r="I346" s="213"/>
      <c r="J346" s="210"/>
      <c r="K346" s="210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220</v>
      </c>
      <c r="AU346" s="218" t="s">
        <v>82</v>
      </c>
      <c r="AV346" s="12" t="s">
        <v>82</v>
      </c>
      <c r="AW346" s="12" t="s">
        <v>30</v>
      </c>
      <c r="AX346" s="12" t="s">
        <v>74</v>
      </c>
      <c r="AY346" s="218" t="s">
        <v>212</v>
      </c>
    </row>
    <row r="347" spans="2:65" s="11" customFormat="1" ht="11.25">
      <c r="B347" s="197"/>
      <c r="C347" s="198"/>
      <c r="D347" s="199" t="s">
        <v>220</v>
      </c>
      <c r="E347" s="200" t="s">
        <v>625</v>
      </c>
      <c r="F347" s="201" t="s">
        <v>626</v>
      </c>
      <c r="G347" s="198"/>
      <c r="H347" s="202">
        <v>62.4</v>
      </c>
      <c r="I347" s="203"/>
      <c r="J347" s="198"/>
      <c r="K347" s="198"/>
      <c r="L347" s="204"/>
      <c r="M347" s="205"/>
      <c r="N347" s="206"/>
      <c r="O347" s="206"/>
      <c r="P347" s="206"/>
      <c r="Q347" s="206"/>
      <c r="R347" s="206"/>
      <c r="S347" s="206"/>
      <c r="T347" s="207"/>
      <c r="AT347" s="208" t="s">
        <v>220</v>
      </c>
      <c r="AU347" s="208" t="s">
        <v>82</v>
      </c>
      <c r="AV347" s="11" t="s">
        <v>84</v>
      </c>
      <c r="AW347" s="11" t="s">
        <v>30</v>
      </c>
      <c r="AX347" s="11" t="s">
        <v>74</v>
      </c>
      <c r="AY347" s="208" t="s">
        <v>212</v>
      </c>
    </row>
    <row r="348" spans="2:65" s="11" customFormat="1" ht="11.25">
      <c r="B348" s="197"/>
      <c r="C348" s="198"/>
      <c r="D348" s="199" t="s">
        <v>220</v>
      </c>
      <c r="E348" s="200" t="s">
        <v>164</v>
      </c>
      <c r="F348" s="201" t="s">
        <v>627</v>
      </c>
      <c r="G348" s="198"/>
      <c r="H348" s="202">
        <v>39.78</v>
      </c>
      <c r="I348" s="203"/>
      <c r="J348" s="198"/>
      <c r="K348" s="198"/>
      <c r="L348" s="204"/>
      <c r="M348" s="205"/>
      <c r="N348" s="206"/>
      <c r="O348" s="206"/>
      <c r="P348" s="206"/>
      <c r="Q348" s="206"/>
      <c r="R348" s="206"/>
      <c r="S348" s="206"/>
      <c r="T348" s="207"/>
      <c r="AT348" s="208" t="s">
        <v>220</v>
      </c>
      <c r="AU348" s="208" t="s">
        <v>82</v>
      </c>
      <c r="AV348" s="11" t="s">
        <v>84</v>
      </c>
      <c r="AW348" s="11" t="s">
        <v>30</v>
      </c>
      <c r="AX348" s="11" t="s">
        <v>74</v>
      </c>
      <c r="AY348" s="208" t="s">
        <v>212</v>
      </c>
    </row>
    <row r="349" spans="2:65" s="11" customFormat="1" ht="22.5">
      <c r="B349" s="197"/>
      <c r="C349" s="198"/>
      <c r="D349" s="199" t="s">
        <v>220</v>
      </c>
      <c r="E349" s="200" t="s">
        <v>166</v>
      </c>
      <c r="F349" s="201" t="s">
        <v>628</v>
      </c>
      <c r="G349" s="198"/>
      <c r="H349" s="202">
        <v>19.148</v>
      </c>
      <c r="I349" s="203"/>
      <c r="J349" s="198"/>
      <c r="K349" s="198"/>
      <c r="L349" s="204"/>
      <c r="M349" s="205"/>
      <c r="N349" s="206"/>
      <c r="O349" s="206"/>
      <c r="P349" s="206"/>
      <c r="Q349" s="206"/>
      <c r="R349" s="206"/>
      <c r="S349" s="206"/>
      <c r="T349" s="207"/>
      <c r="AT349" s="208" t="s">
        <v>220</v>
      </c>
      <c r="AU349" s="208" t="s">
        <v>82</v>
      </c>
      <c r="AV349" s="11" t="s">
        <v>84</v>
      </c>
      <c r="AW349" s="11" t="s">
        <v>30</v>
      </c>
      <c r="AX349" s="11" t="s">
        <v>74</v>
      </c>
      <c r="AY349" s="208" t="s">
        <v>212</v>
      </c>
    </row>
    <row r="350" spans="2:65" s="11" customFormat="1" ht="11.25">
      <c r="B350" s="197"/>
      <c r="C350" s="198"/>
      <c r="D350" s="199" t="s">
        <v>220</v>
      </c>
      <c r="E350" s="200" t="s">
        <v>629</v>
      </c>
      <c r="F350" s="201" t="s">
        <v>630</v>
      </c>
      <c r="G350" s="198"/>
      <c r="H350" s="202">
        <v>121.328</v>
      </c>
      <c r="I350" s="203"/>
      <c r="J350" s="198"/>
      <c r="K350" s="198"/>
      <c r="L350" s="204"/>
      <c r="M350" s="205"/>
      <c r="N350" s="206"/>
      <c r="O350" s="206"/>
      <c r="P350" s="206"/>
      <c r="Q350" s="206"/>
      <c r="R350" s="206"/>
      <c r="S350" s="206"/>
      <c r="T350" s="207"/>
      <c r="AT350" s="208" t="s">
        <v>220</v>
      </c>
      <c r="AU350" s="208" t="s">
        <v>82</v>
      </c>
      <c r="AV350" s="11" t="s">
        <v>84</v>
      </c>
      <c r="AW350" s="11" t="s">
        <v>30</v>
      </c>
      <c r="AX350" s="11" t="s">
        <v>82</v>
      </c>
      <c r="AY350" s="208" t="s">
        <v>212</v>
      </c>
    </row>
    <row r="351" spans="2:65" s="1" customFormat="1" ht="16.5" customHeight="1">
      <c r="B351" s="33"/>
      <c r="C351" s="184" t="s">
        <v>631</v>
      </c>
      <c r="D351" s="184" t="s">
        <v>213</v>
      </c>
      <c r="E351" s="185" t="s">
        <v>632</v>
      </c>
      <c r="F351" s="186" t="s">
        <v>633</v>
      </c>
      <c r="G351" s="187" t="s">
        <v>363</v>
      </c>
      <c r="H351" s="188">
        <v>9.52</v>
      </c>
      <c r="I351" s="189"/>
      <c r="J351" s="190">
        <f>ROUND(I351*H351,2)</f>
        <v>0</v>
      </c>
      <c r="K351" s="186" t="s">
        <v>217</v>
      </c>
      <c r="L351" s="37"/>
      <c r="M351" s="191" t="s">
        <v>1</v>
      </c>
      <c r="N351" s="192" t="s">
        <v>39</v>
      </c>
      <c r="O351" s="65"/>
      <c r="P351" s="193">
        <f>O351*H351</f>
        <v>0</v>
      </c>
      <c r="Q351" s="193">
        <v>0</v>
      </c>
      <c r="R351" s="193">
        <f>Q351*H351</f>
        <v>0</v>
      </c>
      <c r="S351" s="193">
        <v>0</v>
      </c>
      <c r="T351" s="194">
        <f>S351*H351</f>
        <v>0</v>
      </c>
      <c r="AR351" s="195" t="s">
        <v>334</v>
      </c>
      <c r="AT351" s="195" t="s">
        <v>213</v>
      </c>
      <c r="AU351" s="195" t="s">
        <v>82</v>
      </c>
      <c r="AY351" s="16" t="s">
        <v>212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6" t="s">
        <v>82</v>
      </c>
      <c r="BK351" s="196">
        <f>ROUND(I351*H351,2)</f>
        <v>0</v>
      </c>
      <c r="BL351" s="16" t="s">
        <v>334</v>
      </c>
      <c r="BM351" s="195" t="s">
        <v>634</v>
      </c>
    </row>
    <row r="352" spans="2:65" s="11" customFormat="1" ht="11.25">
      <c r="B352" s="197"/>
      <c r="C352" s="198"/>
      <c r="D352" s="199" t="s">
        <v>220</v>
      </c>
      <c r="E352" s="200" t="s">
        <v>635</v>
      </c>
      <c r="F352" s="201" t="s">
        <v>636</v>
      </c>
      <c r="G352" s="198"/>
      <c r="H352" s="202">
        <v>9.52</v>
      </c>
      <c r="I352" s="203"/>
      <c r="J352" s="198"/>
      <c r="K352" s="198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220</v>
      </c>
      <c r="AU352" s="208" t="s">
        <v>82</v>
      </c>
      <c r="AV352" s="11" t="s">
        <v>84</v>
      </c>
      <c r="AW352" s="11" t="s">
        <v>30</v>
      </c>
      <c r="AX352" s="11" t="s">
        <v>82</v>
      </c>
      <c r="AY352" s="208" t="s">
        <v>212</v>
      </c>
    </row>
    <row r="353" spans="2:65" s="10" customFormat="1" ht="25.9" customHeight="1">
      <c r="B353" s="170"/>
      <c r="C353" s="171"/>
      <c r="D353" s="172" t="s">
        <v>73</v>
      </c>
      <c r="E353" s="173" t="s">
        <v>266</v>
      </c>
      <c r="F353" s="173" t="s">
        <v>637</v>
      </c>
      <c r="G353" s="171"/>
      <c r="H353" s="171"/>
      <c r="I353" s="174"/>
      <c r="J353" s="175">
        <f>BK353</f>
        <v>0</v>
      </c>
      <c r="K353" s="171"/>
      <c r="L353" s="176"/>
      <c r="M353" s="177"/>
      <c r="N353" s="178"/>
      <c r="O353" s="178"/>
      <c r="P353" s="179">
        <f>SUM(P354:P362)</f>
        <v>0</v>
      </c>
      <c r="Q353" s="178"/>
      <c r="R353" s="179">
        <f>SUM(R354:R362)</f>
        <v>0</v>
      </c>
      <c r="S353" s="178"/>
      <c r="T353" s="180">
        <f>SUM(T354:T362)</f>
        <v>0</v>
      </c>
      <c r="AR353" s="181" t="s">
        <v>82</v>
      </c>
      <c r="AT353" s="182" t="s">
        <v>73</v>
      </c>
      <c r="AU353" s="182" t="s">
        <v>74</v>
      </c>
      <c r="AY353" s="181" t="s">
        <v>212</v>
      </c>
      <c r="BK353" s="183">
        <f>SUM(BK354:BK362)</f>
        <v>0</v>
      </c>
    </row>
    <row r="354" spans="2:65" s="1" customFormat="1" ht="16.5" customHeight="1">
      <c r="B354" s="33"/>
      <c r="C354" s="184" t="s">
        <v>638</v>
      </c>
      <c r="D354" s="184" t="s">
        <v>213</v>
      </c>
      <c r="E354" s="185" t="s">
        <v>639</v>
      </c>
      <c r="F354" s="186" t="s">
        <v>640</v>
      </c>
      <c r="G354" s="187" t="s">
        <v>416</v>
      </c>
      <c r="H354" s="188">
        <v>11.7</v>
      </c>
      <c r="I354" s="189"/>
      <c r="J354" s="190">
        <f>ROUND(I354*H354,2)</f>
        <v>0</v>
      </c>
      <c r="K354" s="186" t="s">
        <v>217</v>
      </c>
      <c r="L354" s="37"/>
      <c r="M354" s="191" t="s">
        <v>1</v>
      </c>
      <c r="N354" s="192" t="s">
        <v>39</v>
      </c>
      <c r="O354" s="65"/>
      <c r="P354" s="193">
        <f>O354*H354</f>
        <v>0</v>
      </c>
      <c r="Q354" s="193">
        <v>0</v>
      </c>
      <c r="R354" s="193">
        <f>Q354*H354</f>
        <v>0</v>
      </c>
      <c r="S354" s="193">
        <v>0</v>
      </c>
      <c r="T354" s="194">
        <f>S354*H354</f>
        <v>0</v>
      </c>
      <c r="AR354" s="195" t="s">
        <v>218</v>
      </c>
      <c r="AT354" s="195" t="s">
        <v>213</v>
      </c>
      <c r="AU354" s="195" t="s">
        <v>82</v>
      </c>
      <c r="AY354" s="16" t="s">
        <v>212</v>
      </c>
      <c r="BE354" s="196">
        <f>IF(N354="základní",J354,0)</f>
        <v>0</v>
      </c>
      <c r="BF354" s="196">
        <f>IF(N354="snížená",J354,0)</f>
        <v>0</v>
      </c>
      <c r="BG354" s="196">
        <f>IF(N354="zákl. přenesená",J354,0)</f>
        <v>0</v>
      </c>
      <c r="BH354" s="196">
        <f>IF(N354="sníž. přenesená",J354,0)</f>
        <v>0</v>
      </c>
      <c r="BI354" s="196">
        <f>IF(N354="nulová",J354,0)</f>
        <v>0</v>
      </c>
      <c r="BJ354" s="16" t="s">
        <v>82</v>
      </c>
      <c r="BK354" s="196">
        <f>ROUND(I354*H354,2)</f>
        <v>0</v>
      </c>
      <c r="BL354" s="16" t="s">
        <v>218</v>
      </c>
      <c r="BM354" s="195" t="s">
        <v>641</v>
      </c>
    </row>
    <row r="355" spans="2:65" s="12" customFormat="1" ht="11.25">
      <c r="B355" s="209"/>
      <c r="C355" s="210"/>
      <c r="D355" s="199" t="s">
        <v>220</v>
      </c>
      <c r="E355" s="211" t="s">
        <v>1</v>
      </c>
      <c r="F355" s="212" t="s">
        <v>451</v>
      </c>
      <c r="G355" s="210"/>
      <c r="H355" s="211" t="s">
        <v>1</v>
      </c>
      <c r="I355" s="213"/>
      <c r="J355" s="210"/>
      <c r="K355" s="210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220</v>
      </c>
      <c r="AU355" s="218" t="s">
        <v>82</v>
      </c>
      <c r="AV355" s="12" t="s">
        <v>82</v>
      </c>
      <c r="AW355" s="12" t="s">
        <v>30</v>
      </c>
      <c r="AX355" s="12" t="s">
        <v>74</v>
      </c>
      <c r="AY355" s="218" t="s">
        <v>212</v>
      </c>
    </row>
    <row r="356" spans="2:65" s="11" customFormat="1" ht="11.25">
      <c r="B356" s="197"/>
      <c r="C356" s="198"/>
      <c r="D356" s="199" t="s">
        <v>220</v>
      </c>
      <c r="E356" s="200" t="s">
        <v>642</v>
      </c>
      <c r="F356" s="201" t="s">
        <v>643</v>
      </c>
      <c r="G356" s="198"/>
      <c r="H356" s="202">
        <v>11.7</v>
      </c>
      <c r="I356" s="203"/>
      <c r="J356" s="198"/>
      <c r="K356" s="198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220</v>
      </c>
      <c r="AU356" s="208" t="s">
        <v>82</v>
      </c>
      <c r="AV356" s="11" t="s">
        <v>84</v>
      </c>
      <c r="AW356" s="11" t="s">
        <v>30</v>
      </c>
      <c r="AX356" s="11" t="s">
        <v>82</v>
      </c>
      <c r="AY356" s="208" t="s">
        <v>212</v>
      </c>
    </row>
    <row r="357" spans="2:65" s="1" customFormat="1" ht="16.5" customHeight="1">
      <c r="B357" s="33"/>
      <c r="C357" s="184" t="s">
        <v>149</v>
      </c>
      <c r="D357" s="184" t="s">
        <v>213</v>
      </c>
      <c r="E357" s="185" t="s">
        <v>644</v>
      </c>
      <c r="F357" s="186" t="s">
        <v>645</v>
      </c>
      <c r="G357" s="187" t="s">
        <v>416</v>
      </c>
      <c r="H357" s="188">
        <v>3.6</v>
      </c>
      <c r="I357" s="189"/>
      <c r="J357" s="190">
        <f>ROUND(I357*H357,2)</f>
        <v>0</v>
      </c>
      <c r="K357" s="186" t="s">
        <v>217</v>
      </c>
      <c r="L357" s="37"/>
      <c r="M357" s="191" t="s">
        <v>1</v>
      </c>
      <c r="N357" s="192" t="s">
        <v>39</v>
      </c>
      <c r="O357" s="65"/>
      <c r="P357" s="193">
        <f>O357*H357</f>
        <v>0</v>
      </c>
      <c r="Q357" s="193">
        <v>0</v>
      </c>
      <c r="R357" s="193">
        <f>Q357*H357</f>
        <v>0</v>
      </c>
      <c r="S357" s="193">
        <v>0</v>
      </c>
      <c r="T357" s="194">
        <f>S357*H357</f>
        <v>0</v>
      </c>
      <c r="AR357" s="195" t="s">
        <v>218</v>
      </c>
      <c r="AT357" s="195" t="s">
        <v>213</v>
      </c>
      <c r="AU357" s="195" t="s">
        <v>82</v>
      </c>
      <c r="AY357" s="16" t="s">
        <v>212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6" t="s">
        <v>82</v>
      </c>
      <c r="BK357" s="196">
        <f>ROUND(I357*H357,2)</f>
        <v>0</v>
      </c>
      <c r="BL357" s="16" t="s">
        <v>218</v>
      </c>
      <c r="BM357" s="195" t="s">
        <v>646</v>
      </c>
    </row>
    <row r="358" spans="2:65" s="11" customFormat="1" ht="11.25">
      <c r="B358" s="197"/>
      <c r="C358" s="198"/>
      <c r="D358" s="199" t="s">
        <v>220</v>
      </c>
      <c r="E358" s="200" t="s">
        <v>647</v>
      </c>
      <c r="F358" s="201" t="s">
        <v>648</v>
      </c>
      <c r="G358" s="198"/>
      <c r="H358" s="202">
        <v>3.6</v>
      </c>
      <c r="I358" s="203"/>
      <c r="J358" s="198"/>
      <c r="K358" s="198"/>
      <c r="L358" s="204"/>
      <c r="M358" s="205"/>
      <c r="N358" s="206"/>
      <c r="O358" s="206"/>
      <c r="P358" s="206"/>
      <c r="Q358" s="206"/>
      <c r="R358" s="206"/>
      <c r="S358" s="206"/>
      <c r="T358" s="207"/>
      <c r="AT358" s="208" t="s">
        <v>220</v>
      </c>
      <c r="AU358" s="208" t="s">
        <v>82</v>
      </c>
      <c r="AV358" s="11" t="s">
        <v>84</v>
      </c>
      <c r="AW358" s="11" t="s">
        <v>30</v>
      </c>
      <c r="AX358" s="11" t="s">
        <v>82</v>
      </c>
      <c r="AY358" s="208" t="s">
        <v>212</v>
      </c>
    </row>
    <row r="359" spans="2:65" s="1" customFormat="1" ht="16.5" customHeight="1">
      <c r="B359" s="33"/>
      <c r="C359" s="184" t="s">
        <v>649</v>
      </c>
      <c r="D359" s="184" t="s">
        <v>213</v>
      </c>
      <c r="E359" s="185" t="s">
        <v>650</v>
      </c>
      <c r="F359" s="186" t="s">
        <v>651</v>
      </c>
      <c r="G359" s="187" t="s">
        <v>416</v>
      </c>
      <c r="H359" s="188">
        <v>27</v>
      </c>
      <c r="I359" s="189"/>
      <c r="J359" s="190">
        <f>ROUND(I359*H359,2)</f>
        <v>0</v>
      </c>
      <c r="K359" s="186" t="s">
        <v>217</v>
      </c>
      <c r="L359" s="37"/>
      <c r="M359" s="191" t="s">
        <v>1</v>
      </c>
      <c r="N359" s="192" t="s">
        <v>39</v>
      </c>
      <c r="O359" s="65"/>
      <c r="P359" s="193">
        <f>O359*H359</f>
        <v>0</v>
      </c>
      <c r="Q359" s="193">
        <v>0</v>
      </c>
      <c r="R359" s="193">
        <f>Q359*H359</f>
        <v>0</v>
      </c>
      <c r="S359" s="193">
        <v>0</v>
      </c>
      <c r="T359" s="194">
        <f>S359*H359</f>
        <v>0</v>
      </c>
      <c r="AR359" s="195" t="s">
        <v>218</v>
      </c>
      <c r="AT359" s="195" t="s">
        <v>213</v>
      </c>
      <c r="AU359" s="195" t="s">
        <v>82</v>
      </c>
      <c r="AY359" s="16" t="s">
        <v>212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6" t="s">
        <v>82</v>
      </c>
      <c r="BK359" s="196">
        <f>ROUND(I359*H359,2)</f>
        <v>0</v>
      </c>
      <c r="BL359" s="16" t="s">
        <v>218</v>
      </c>
      <c r="BM359" s="195" t="s">
        <v>652</v>
      </c>
    </row>
    <row r="360" spans="2:65" s="12" customFormat="1" ht="11.25">
      <c r="B360" s="209"/>
      <c r="C360" s="210"/>
      <c r="D360" s="199" t="s">
        <v>220</v>
      </c>
      <c r="E360" s="211" t="s">
        <v>1</v>
      </c>
      <c r="F360" s="212" t="s">
        <v>432</v>
      </c>
      <c r="G360" s="210"/>
      <c r="H360" s="211" t="s">
        <v>1</v>
      </c>
      <c r="I360" s="213"/>
      <c r="J360" s="210"/>
      <c r="K360" s="210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220</v>
      </c>
      <c r="AU360" s="218" t="s">
        <v>82</v>
      </c>
      <c r="AV360" s="12" t="s">
        <v>82</v>
      </c>
      <c r="AW360" s="12" t="s">
        <v>30</v>
      </c>
      <c r="AX360" s="12" t="s">
        <v>74</v>
      </c>
      <c r="AY360" s="218" t="s">
        <v>212</v>
      </c>
    </row>
    <row r="361" spans="2:65" s="11" customFormat="1" ht="11.25">
      <c r="B361" s="197"/>
      <c r="C361" s="198"/>
      <c r="D361" s="199" t="s">
        <v>220</v>
      </c>
      <c r="E361" s="200" t="s">
        <v>653</v>
      </c>
      <c r="F361" s="201" t="s">
        <v>654</v>
      </c>
      <c r="G361" s="198"/>
      <c r="H361" s="202">
        <v>27</v>
      </c>
      <c r="I361" s="203"/>
      <c r="J361" s="198"/>
      <c r="K361" s="198"/>
      <c r="L361" s="204"/>
      <c r="M361" s="205"/>
      <c r="N361" s="206"/>
      <c r="O361" s="206"/>
      <c r="P361" s="206"/>
      <c r="Q361" s="206"/>
      <c r="R361" s="206"/>
      <c r="S361" s="206"/>
      <c r="T361" s="207"/>
      <c r="AT361" s="208" t="s">
        <v>220</v>
      </c>
      <c r="AU361" s="208" t="s">
        <v>82</v>
      </c>
      <c r="AV361" s="11" t="s">
        <v>84</v>
      </c>
      <c r="AW361" s="11" t="s">
        <v>30</v>
      </c>
      <c r="AX361" s="11" t="s">
        <v>82</v>
      </c>
      <c r="AY361" s="208" t="s">
        <v>212</v>
      </c>
    </row>
    <row r="362" spans="2:65" s="1" customFormat="1" ht="24" customHeight="1">
      <c r="B362" s="33"/>
      <c r="C362" s="184" t="s">
        <v>655</v>
      </c>
      <c r="D362" s="184" t="s">
        <v>213</v>
      </c>
      <c r="E362" s="185" t="s">
        <v>656</v>
      </c>
      <c r="F362" s="186" t="s">
        <v>657</v>
      </c>
      <c r="G362" s="187" t="s">
        <v>248</v>
      </c>
      <c r="H362" s="188">
        <v>1</v>
      </c>
      <c r="I362" s="189"/>
      <c r="J362" s="190">
        <f>ROUND(I362*H362,2)</f>
        <v>0</v>
      </c>
      <c r="K362" s="186" t="s">
        <v>217</v>
      </c>
      <c r="L362" s="37"/>
      <c r="M362" s="191" t="s">
        <v>1</v>
      </c>
      <c r="N362" s="192" t="s">
        <v>39</v>
      </c>
      <c r="O362" s="65"/>
      <c r="P362" s="193">
        <f>O362*H362</f>
        <v>0</v>
      </c>
      <c r="Q362" s="193">
        <v>0</v>
      </c>
      <c r="R362" s="193">
        <f>Q362*H362</f>
        <v>0</v>
      </c>
      <c r="S362" s="193">
        <v>0</v>
      </c>
      <c r="T362" s="194">
        <f>S362*H362</f>
        <v>0</v>
      </c>
      <c r="AR362" s="195" t="s">
        <v>218</v>
      </c>
      <c r="AT362" s="195" t="s">
        <v>213</v>
      </c>
      <c r="AU362" s="195" t="s">
        <v>82</v>
      </c>
      <c r="AY362" s="16" t="s">
        <v>212</v>
      </c>
      <c r="BE362" s="196">
        <f>IF(N362="základní",J362,0)</f>
        <v>0</v>
      </c>
      <c r="BF362" s="196">
        <f>IF(N362="snížená",J362,0)</f>
        <v>0</v>
      </c>
      <c r="BG362" s="196">
        <f>IF(N362="zákl. přenesená",J362,0)</f>
        <v>0</v>
      </c>
      <c r="BH362" s="196">
        <f>IF(N362="sníž. přenesená",J362,0)</f>
        <v>0</v>
      </c>
      <c r="BI362" s="196">
        <f>IF(N362="nulová",J362,0)</f>
        <v>0</v>
      </c>
      <c r="BJ362" s="16" t="s">
        <v>82</v>
      </c>
      <c r="BK362" s="196">
        <f>ROUND(I362*H362,2)</f>
        <v>0</v>
      </c>
      <c r="BL362" s="16" t="s">
        <v>218</v>
      </c>
      <c r="BM362" s="195" t="s">
        <v>658</v>
      </c>
    </row>
    <row r="363" spans="2:65" s="10" customFormat="1" ht="25.9" customHeight="1">
      <c r="B363" s="170"/>
      <c r="C363" s="171"/>
      <c r="D363" s="172" t="s">
        <v>73</v>
      </c>
      <c r="E363" s="173" t="s">
        <v>274</v>
      </c>
      <c r="F363" s="173" t="s">
        <v>659</v>
      </c>
      <c r="G363" s="171"/>
      <c r="H363" s="171"/>
      <c r="I363" s="174"/>
      <c r="J363" s="175">
        <f>BK363</f>
        <v>0</v>
      </c>
      <c r="K363" s="171"/>
      <c r="L363" s="176"/>
      <c r="M363" s="177"/>
      <c r="N363" s="178"/>
      <c r="O363" s="178"/>
      <c r="P363" s="179">
        <f>SUM(P364:P413)</f>
        <v>0</v>
      </c>
      <c r="Q363" s="178"/>
      <c r="R363" s="179">
        <f>SUM(R364:R413)</f>
        <v>0</v>
      </c>
      <c r="S363" s="178"/>
      <c r="T363" s="180">
        <f>SUM(T364:T413)</f>
        <v>0</v>
      </c>
      <c r="AR363" s="181" t="s">
        <v>82</v>
      </c>
      <c r="AT363" s="182" t="s">
        <v>73</v>
      </c>
      <c r="AU363" s="182" t="s">
        <v>74</v>
      </c>
      <c r="AY363" s="181" t="s">
        <v>212</v>
      </c>
      <c r="BK363" s="183">
        <f>SUM(BK364:BK413)</f>
        <v>0</v>
      </c>
    </row>
    <row r="364" spans="2:65" s="1" customFormat="1" ht="24" customHeight="1">
      <c r="B364" s="33"/>
      <c r="C364" s="184" t="s">
        <v>660</v>
      </c>
      <c r="D364" s="184" t="s">
        <v>213</v>
      </c>
      <c r="E364" s="185" t="s">
        <v>661</v>
      </c>
      <c r="F364" s="186" t="s">
        <v>662</v>
      </c>
      <c r="G364" s="187" t="s">
        <v>416</v>
      </c>
      <c r="H364" s="188">
        <v>23.5</v>
      </c>
      <c r="I364" s="189"/>
      <c r="J364" s="190">
        <f>ROUND(I364*H364,2)</f>
        <v>0</v>
      </c>
      <c r="K364" s="186" t="s">
        <v>217</v>
      </c>
      <c r="L364" s="37"/>
      <c r="M364" s="191" t="s">
        <v>1</v>
      </c>
      <c r="N364" s="192" t="s">
        <v>39</v>
      </c>
      <c r="O364" s="65"/>
      <c r="P364" s="193">
        <f>O364*H364</f>
        <v>0</v>
      </c>
      <c r="Q364" s="193">
        <v>0</v>
      </c>
      <c r="R364" s="193">
        <f>Q364*H364</f>
        <v>0</v>
      </c>
      <c r="S364" s="193">
        <v>0</v>
      </c>
      <c r="T364" s="194">
        <f>S364*H364</f>
        <v>0</v>
      </c>
      <c r="AR364" s="195" t="s">
        <v>218</v>
      </c>
      <c r="AT364" s="195" t="s">
        <v>213</v>
      </c>
      <c r="AU364" s="195" t="s">
        <v>82</v>
      </c>
      <c r="AY364" s="16" t="s">
        <v>212</v>
      </c>
      <c r="BE364" s="196">
        <f>IF(N364="základní",J364,0)</f>
        <v>0</v>
      </c>
      <c r="BF364" s="196">
        <f>IF(N364="snížená",J364,0)</f>
        <v>0</v>
      </c>
      <c r="BG364" s="196">
        <f>IF(N364="zákl. přenesená",J364,0)</f>
        <v>0</v>
      </c>
      <c r="BH364" s="196">
        <f>IF(N364="sníž. přenesená",J364,0)</f>
        <v>0</v>
      </c>
      <c r="BI364" s="196">
        <f>IF(N364="nulová",J364,0)</f>
        <v>0</v>
      </c>
      <c r="BJ364" s="16" t="s">
        <v>82</v>
      </c>
      <c r="BK364" s="196">
        <f>ROUND(I364*H364,2)</f>
        <v>0</v>
      </c>
      <c r="BL364" s="16" t="s">
        <v>218</v>
      </c>
      <c r="BM364" s="195" t="s">
        <v>663</v>
      </c>
    </row>
    <row r="365" spans="2:65" s="12" customFormat="1" ht="11.25">
      <c r="B365" s="209"/>
      <c r="C365" s="210"/>
      <c r="D365" s="199" t="s">
        <v>220</v>
      </c>
      <c r="E365" s="211" t="s">
        <v>1</v>
      </c>
      <c r="F365" s="212" t="s">
        <v>255</v>
      </c>
      <c r="G365" s="210"/>
      <c r="H365" s="211" t="s">
        <v>1</v>
      </c>
      <c r="I365" s="213"/>
      <c r="J365" s="210"/>
      <c r="K365" s="210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220</v>
      </c>
      <c r="AU365" s="218" t="s">
        <v>82</v>
      </c>
      <c r="AV365" s="12" t="s">
        <v>82</v>
      </c>
      <c r="AW365" s="12" t="s">
        <v>30</v>
      </c>
      <c r="AX365" s="12" t="s">
        <v>74</v>
      </c>
      <c r="AY365" s="218" t="s">
        <v>212</v>
      </c>
    </row>
    <row r="366" spans="2:65" s="11" customFormat="1" ht="11.25">
      <c r="B366" s="197"/>
      <c r="C366" s="198"/>
      <c r="D366" s="199" t="s">
        <v>220</v>
      </c>
      <c r="E366" s="200" t="s">
        <v>664</v>
      </c>
      <c r="F366" s="201" t="s">
        <v>665</v>
      </c>
      <c r="G366" s="198"/>
      <c r="H366" s="202">
        <v>23.5</v>
      </c>
      <c r="I366" s="203"/>
      <c r="J366" s="198"/>
      <c r="K366" s="198"/>
      <c r="L366" s="204"/>
      <c r="M366" s="205"/>
      <c r="N366" s="206"/>
      <c r="O366" s="206"/>
      <c r="P366" s="206"/>
      <c r="Q366" s="206"/>
      <c r="R366" s="206"/>
      <c r="S366" s="206"/>
      <c r="T366" s="207"/>
      <c r="AT366" s="208" t="s">
        <v>220</v>
      </c>
      <c r="AU366" s="208" t="s">
        <v>82</v>
      </c>
      <c r="AV366" s="11" t="s">
        <v>84</v>
      </c>
      <c r="AW366" s="11" t="s">
        <v>30</v>
      </c>
      <c r="AX366" s="11" t="s">
        <v>82</v>
      </c>
      <c r="AY366" s="208" t="s">
        <v>212</v>
      </c>
    </row>
    <row r="367" spans="2:65" s="1" customFormat="1" ht="24" customHeight="1">
      <c r="B367" s="33"/>
      <c r="C367" s="184" t="s">
        <v>666</v>
      </c>
      <c r="D367" s="184" t="s">
        <v>213</v>
      </c>
      <c r="E367" s="185" t="s">
        <v>667</v>
      </c>
      <c r="F367" s="186" t="s">
        <v>668</v>
      </c>
      <c r="G367" s="187" t="s">
        <v>416</v>
      </c>
      <c r="H367" s="188">
        <v>26</v>
      </c>
      <c r="I367" s="189"/>
      <c r="J367" s="190">
        <f>ROUND(I367*H367,2)</f>
        <v>0</v>
      </c>
      <c r="K367" s="186" t="s">
        <v>217</v>
      </c>
      <c r="L367" s="37"/>
      <c r="M367" s="191" t="s">
        <v>1</v>
      </c>
      <c r="N367" s="192" t="s">
        <v>39</v>
      </c>
      <c r="O367" s="65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AR367" s="195" t="s">
        <v>218</v>
      </c>
      <c r="AT367" s="195" t="s">
        <v>213</v>
      </c>
      <c r="AU367" s="195" t="s">
        <v>82</v>
      </c>
      <c r="AY367" s="16" t="s">
        <v>212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6" t="s">
        <v>82</v>
      </c>
      <c r="BK367" s="196">
        <f>ROUND(I367*H367,2)</f>
        <v>0</v>
      </c>
      <c r="BL367" s="16" t="s">
        <v>218</v>
      </c>
      <c r="BM367" s="195" t="s">
        <v>669</v>
      </c>
    </row>
    <row r="368" spans="2:65" s="12" customFormat="1" ht="11.25">
      <c r="B368" s="209"/>
      <c r="C368" s="210"/>
      <c r="D368" s="199" t="s">
        <v>220</v>
      </c>
      <c r="E368" s="211" t="s">
        <v>1</v>
      </c>
      <c r="F368" s="212" t="s">
        <v>670</v>
      </c>
      <c r="G368" s="210"/>
      <c r="H368" s="211" t="s">
        <v>1</v>
      </c>
      <c r="I368" s="213"/>
      <c r="J368" s="210"/>
      <c r="K368" s="210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220</v>
      </c>
      <c r="AU368" s="218" t="s">
        <v>82</v>
      </c>
      <c r="AV368" s="12" t="s">
        <v>82</v>
      </c>
      <c r="AW368" s="12" t="s">
        <v>30</v>
      </c>
      <c r="AX368" s="12" t="s">
        <v>74</v>
      </c>
      <c r="AY368" s="218" t="s">
        <v>212</v>
      </c>
    </row>
    <row r="369" spans="2:65" s="11" customFormat="1" ht="11.25">
      <c r="B369" s="197"/>
      <c r="C369" s="198"/>
      <c r="D369" s="199" t="s">
        <v>220</v>
      </c>
      <c r="E369" s="200" t="s">
        <v>671</v>
      </c>
      <c r="F369" s="201" t="s">
        <v>672</v>
      </c>
      <c r="G369" s="198"/>
      <c r="H369" s="202">
        <v>26</v>
      </c>
      <c r="I369" s="203"/>
      <c r="J369" s="198"/>
      <c r="K369" s="198"/>
      <c r="L369" s="204"/>
      <c r="M369" s="205"/>
      <c r="N369" s="206"/>
      <c r="O369" s="206"/>
      <c r="P369" s="206"/>
      <c r="Q369" s="206"/>
      <c r="R369" s="206"/>
      <c r="S369" s="206"/>
      <c r="T369" s="207"/>
      <c r="AT369" s="208" t="s">
        <v>220</v>
      </c>
      <c r="AU369" s="208" t="s">
        <v>82</v>
      </c>
      <c r="AV369" s="11" t="s">
        <v>84</v>
      </c>
      <c r="AW369" s="11" t="s">
        <v>30</v>
      </c>
      <c r="AX369" s="11" t="s">
        <v>82</v>
      </c>
      <c r="AY369" s="208" t="s">
        <v>212</v>
      </c>
    </row>
    <row r="370" spans="2:65" s="1" customFormat="1" ht="16.5" customHeight="1">
      <c r="B370" s="33"/>
      <c r="C370" s="184" t="s">
        <v>673</v>
      </c>
      <c r="D370" s="184" t="s">
        <v>213</v>
      </c>
      <c r="E370" s="185" t="s">
        <v>674</v>
      </c>
      <c r="F370" s="186" t="s">
        <v>675</v>
      </c>
      <c r="G370" s="187" t="s">
        <v>248</v>
      </c>
      <c r="H370" s="188">
        <v>10</v>
      </c>
      <c r="I370" s="189"/>
      <c r="J370" s="190">
        <f>ROUND(I370*H370,2)</f>
        <v>0</v>
      </c>
      <c r="K370" s="186" t="s">
        <v>217</v>
      </c>
      <c r="L370" s="37"/>
      <c r="M370" s="191" t="s">
        <v>1</v>
      </c>
      <c r="N370" s="192" t="s">
        <v>39</v>
      </c>
      <c r="O370" s="65"/>
      <c r="P370" s="193">
        <f>O370*H370</f>
        <v>0</v>
      </c>
      <c r="Q370" s="193">
        <v>0</v>
      </c>
      <c r="R370" s="193">
        <f>Q370*H370</f>
        <v>0</v>
      </c>
      <c r="S370" s="193">
        <v>0</v>
      </c>
      <c r="T370" s="194">
        <f>S370*H370</f>
        <v>0</v>
      </c>
      <c r="AR370" s="195" t="s">
        <v>218</v>
      </c>
      <c r="AT370" s="195" t="s">
        <v>213</v>
      </c>
      <c r="AU370" s="195" t="s">
        <v>82</v>
      </c>
      <c r="AY370" s="16" t="s">
        <v>212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6" t="s">
        <v>82</v>
      </c>
      <c r="BK370" s="196">
        <f>ROUND(I370*H370,2)</f>
        <v>0</v>
      </c>
      <c r="BL370" s="16" t="s">
        <v>218</v>
      </c>
      <c r="BM370" s="195" t="s">
        <v>676</v>
      </c>
    </row>
    <row r="371" spans="2:65" s="1" customFormat="1" ht="24" customHeight="1">
      <c r="B371" s="33"/>
      <c r="C371" s="184" t="s">
        <v>677</v>
      </c>
      <c r="D371" s="184" t="s">
        <v>213</v>
      </c>
      <c r="E371" s="185" t="s">
        <v>678</v>
      </c>
      <c r="F371" s="186" t="s">
        <v>679</v>
      </c>
      <c r="G371" s="187" t="s">
        <v>248</v>
      </c>
      <c r="H371" s="188">
        <v>3</v>
      </c>
      <c r="I371" s="189"/>
      <c r="J371" s="190">
        <f>ROUND(I371*H371,2)</f>
        <v>0</v>
      </c>
      <c r="K371" s="186" t="s">
        <v>217</v>
      </c>
      <c r="L371" s="37"/>
      <c r="M371" s="191" t="s">
        <v>1</v>
      </c>
      <c r="N371" s="192" t="s">
        <v>39</v>
      </c>
      <c r="O371" s="65"/>
      <c r="P371" s="193">
        <f>O371*H371</f>
        <v>0</v>
      </c>
      <c r="Q371" s="193">
        <v>0</v>
      </c>
      <c r="R371" s="193">
        <f>Q371*H371</f>
        <v>0</v>
      </c>
      <c r="S371" s="193">
        <v>0</v>
      </c>
      <c r="T371" s="194">
        <f>S371*H371</f>
        <v>0</v>
      </c>
      <c r="AR371" s="195" t="s">
        <v>218</v>
      </c>
      <c r="AT371" s="195" t="s">
        <v>213</v>
      </c>
      <c r="AU371" s="195" t="s">
        <v>82</v>
      </c>
      <c r="AY371" s="16" t="s">
        <v>212</v>
      </c>
      <c r="BE371" s="196">
        <f>IF(N371="základní",J371,0)</f>
        <v>0</v>
      </c>
      <c r="BF371" s="196">
        <f>IF(N371="snížená",J371,0)</f>
        <v>0</v>
      </c>
      <c r="BG371" s="196">
        <f>IF(N371="zákl. přenesená",J371,0)</f>
        <v>0</v>
      </c>
      <c r="BH371" s="196">
        <f>IF(N371="sníž. přenesená",J371,0)</f>
        <v>0</v>
      </c>
      <c r="BI371" s="196">
        <f>IF(N371="nulová",J371,0)</f>
        <v>0</v>
      </c>
      <c r="BJ371" s="16" t="s">
        <v>82</v>
      </c>
      <c r="BK371" s="196">
        <f>ROUND(I371*H371,2)</f>
        <v>0</v>
      </c>
      <c r="BL371" s="16" t="s">
        <v>218</v>
      </c>
      <c r="BM371" s="195" t="s">
        <v>680</v>
      </c>
    </row>
    <row r="372" spans="2:65" s="1" customFormat="1" ht="24" customHeight="1">
      <c r="B372" s="33"/>
      <c r="C372" s="184" t="s">
        <v>681</v>
      </c>
      <c r="D372" s="184" t="s">
        <v>213</v>
      </c>
      <c r="E372" s="185" t="s">
        <v>682</v>
      </c>
      <c r="F372" s="186" t="s">
        <v>683</v>
      </c>
      <c r="G372" s="187" t="s">
        <v>248</v>
      </c>
      <c r="H372" s="188">
        <v>1</v>
      </c>
      <c r="I372" s="189"/>
      <c r="J372" s="190">
        <f>ROUND(I372*H372,2)</f>
        <v>0</v>
      </c>
      <c r="K372" s="186" t="s">
        <v>217</v>
      </c>
      <c r="L372" s="37"/>
      <c r="M372" s="191" t="s">
        <v>1</v>
      </c>
      <c r="N372" s="192" t="s">
        <v>39</v>
      </c>
      <c r="O372" s="65"/>
      <c r="P372" s="193">
        <f>O372*H372</f>
        <v>0</v>
      </c>
      <c r="Q372" s="193">
        <v>0</v>
      </c>
      <c r="R372" s="193">
        <f>Q372*H372</f>
        <v>0</v>
      </c>
      <c r="S372" s="193">
        <v>0</v>
      </c>
      <c r="T372" s="194">
        <f>S372*H372</f>
        <v>0</v>
      </c>
      <c r="AR372" s="195" t="s">
        <v>218</v>
      </c>
      <c r="AT372" s="195" t="s">
        <v>213</v>
      </c>
      <c r="AU372" s="195" t="s">
        <v>82</v>
      </c>
      <c r="AY372" s="16" t="s">
        <v>212</v>
      </c>
      <c r="BE372" s="196">
        <f>IF(N372="základní",J372,0)</f>
        <v>0</v>
      </c>
      <c r="BF372" s="196">
        <f>IF(N372="snížená",J372,0)</f>
        <v>0</v>
      </c>
      <c r="BG372" s="196">
        <f>IF(N372="zákl. přenesená",J372,0)</f>
        <v>0</v>
      </c>
      <c r="BH372" s="196">
        <f>IF(N372="sníž. přenesená",J372,0)</f>
        <v>0</v>
      </c>
      <c r="BI372" s="196">
        <f>IF(N372="nulová",J372,0)</f>
        <v>0</v>
      </c>
      <c r="BJ372" s="16" t="s">
        <v>82</v>
      </c>
      <c r="BK372" s="196">
        <f>ROUND(I372*H372,2)</f>
        <v>0</v>
      </c>
      <c r="BL372" s="16" t="s">
        <v>218</v>
      </c>
      <c r="BM372" s="195" t="s">
        <v>684</v>
      </c>
    </row>
    <row r="373" spans="2:65" s="1" customFormat="1" ht="24" customHeight="1">
      <c r="B373" s="33"/>
      <c r="C373" s="184" t="s">
        <v>685</v>
      </c>
      <c r="D373" s="184" t="s">
        <v>213</v>
      </c>
      <c r="E373" s="185" t="s">
        <v>686</v>
      </c>
      <c r="F373" s="186" t="s">
        <v>687</v>
      </c>
      <c r="G373" s="187" t="s">
        <v>416</v>
      </c>
      <c r="H373" s="188">
        <v>44.1</v>
      </c>
      <c r="I373" s="189"/>
      <c r="J373" s="190">
        <f>ROUND(I373*H373,2)</f>
        <v>0</v>
      </c>
      <c r="K373" s="186" t="s">
        <v>217</v>
      </c>
      <c r="L373" s="37"/>
      <c r="M373" s="191" t="s">
        <v>1</v>
      </c>
      <c r="N373" s="192" t="s">
        <v>39</v>
      </c>
      <c r="O373" s="65"/>
      <c r="P373" s="193">
        <f>O373*H373</f>
        <v>0</v>
      </c>
      <c r="Q373" s="193">
        <v>0</v>
      </c>
      <c r="R373" s="193">
        <f>Q373*H373</f>
        <v>0</v>
      </c>
      <c r="S373" s="193">
        <v>0</v>
      </c>
      <c r="T373" s="194">
        <f>S373*H373</f>
        <v>0</v>
      </c>
      <c r="AR373" s="195" t="s">
        <v>218</v>
      </c>
      <c r="AT373" s="195" t="s">
        <v>213</v>
      </c>
      <c r="AU373" s="195" t="s">
        <v>82</v>
      </c>
      <c r="AY373" s="16" t="s">
        <v>212</v>
      </c>
      <c r="BE373" s="196">
        <f>IF(N373="základní",J373,0)</f>
        <v>0</v>
      </c>
      <c r="BF373" s="196">
        <f>IF(N373="snížená",J373,0)</f>
        <v>0</v>
      </c>
      <c r="BG373" s="196">
        <f>IF(N373="zákl. přenesená",J373,0)</f>
        <v>0</v>
      </c>
      <c r="BH373" s="196">
        <f>IF(N373="sníž. přenesená",J373,0)</f>
        <v>0</v>
      </c>
      <c r="BI373" s="196">
        <f>IF(N373="nulová",J373,0)</f>
        <v>0</v>
      </c>
      <c r="BJ373" s="16" t="s">
        <v>82</v>
      </c>
      <c r="BK373" s="196">
        <f>ROUND(I373*H373,2)</f>
        <v>0</v>
      </c>
      <c r="BL373" s="16" t="s">
        <v>218</v>
      </c>
      <c r="BM373" s="195" t="s">
        <v>688</v>
      </c>
    </row>
    <row r="374" spans="2:65" s="12" customFormat="1" ht="11.25">
      <c r="B374" s="209"/>
      <c r="C374" s="210"/>
      <c r="D374" s="199" t="s">
        <v>220</v>
      </c>
      <c r="E374" s="211" t="s">
        <v>1</v>
      </c>
      <c r="F374" s="212" t="s">
        <v>477</v>
      </c>
      <c r="G374" s="210"/>
      <c r="H374" s="211" t="s">
        <v>1</v>
      </c>
      <c r="I374" s="213"/>
      <c r="J374" s="210"/>
      <c r="K374" s="210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220</v>
      </c>
      <c r="AU374" s="218" t="s">
        <v>82</v>
      </c>
      <c r="AV374" s="12" t="s">
        <v>82</v>
      </c>
      <c r="AW374" s="12" t="s">
        <v>30</v>
      </c>
      <c r="AX374" s="12" t="s">
        <v>74</v>
      </c>
      <c r="AY374" s="218" t="s">
        <v>212</v>
      </c>
    </row>
    <row r="375" spans="2:65" s="11" customFormat="1" ht="22.5">
      <c r="B375" s="197"/>
      <c r="C375" s="198"/>
      <c r="D375" s="199" t="s">
        <v>220</v>
      </c>
      <c r="E375" s="200" t="s">
        <v>689</v>
      </c>
      <c r="F375" s="201" t="s">
        <v>690</v>
      </c>
      <c r="G375" s="198"/>
      <c r="H375" s="202">
        <v>44.1</v>
      </c>
      <c r="I375" s="203"/>
      <c r="J375" s="198"/>
      <c r="K375" s="198"/>
      <c r="L375" s="204"/>
      <c r="M375" s="205"/>
      <c r="N375" s="206"/>
      <c r="O375" s="206"/>
      <c r="P375" s="206"/>
      <c r="Q375" s="206"/>
      <c r="R375" s="206"/>
      <c r="S375" s="206"/>
      <c r="T375" s="207"/>
      <c r="AT375" s="208" t="s">
        <v>220</v>
      </c>
      <c r="AU375" s="208" t="s">
        <v>82</v>
      </c>
      <c r="AV375" s="11" t="s">
        <v>84</v>
      </c>
      <c r="AW375" s="11" t="s">
        <v>30</v>
      </c>
      <c r="AX375" s="11" t="s">
        <v>82</v>
      </c>
      <c r="AY375" s="208" t="s">
        <v>212</v>
      </c>
    </row>
    <row r="376" spans="2:65" s="1" customFormat="1" ht="24" customHeight="1">
      <c r="B376" s="33"/>
      <c r="C376" s="184" t="s">
        <v>691</v>
      </c>
      <c r="D376" s="184" t="s">
        <v>213</v>
      </c>
      <c r="E376" s="185" t="s">
        <v>692</v>
      </c>
      <c r="F376" s="186" t="s">
        <v>693</v>
      </c>
      <c r="G376" s="187" t="s">
        <v>416</v>
      </c>
      <c r="H376" s="188">
        <v>13.5</v>
      </c>
      <c r="I376" s="189"/>
      <c r="J376" s="190">
        <f>ROUND(I376*H376,2)</f>
        <v>0</v>
      </c>
      <c r="K376" s="186" t="s">
        <v>217</v>
      </c>
      <c r="L376" s="37"/>
      <c r="M376" s="191" t="s">
        <v>1</v>
      </c>
      <c r="N376" s="192" t="s">
        <v>39</v>
      </c>
      <c r="O376" s="65"/>
      <c r="P376" s="193">
        <f>O376*H376</f>
        <v>0</v>
      </c>
      <c r="Q376" s="193">
        <v>0</v>
      </c>
      <c r="R376" s="193">
        <f>Q376*H376</f>
        <v>0</v>
      </c>
      <c r="S376" s="193">
        <v>0</v>
      </c>
      <c r="T376" s="194">
        <f>S376*H376</f>
        <v>0</v>
      </c>
      <c r="AR376" s="195" t="s">
        <v>218</v>
      </c>
      <c r="AT376" s="195" t="s">
        <v>213</v>
      </c>
      <c r="AU376" s="195" t="s">
        <v>82</v>
      </c>
      <c r="AY376" s="16" t="s">
        <v>212</v>
      </c>
      <c r="BE376" s="196">
        <f>IF(N376="základní",J376,0)</f>
        <v>0</v>
      </c>
      <c r="BF376" s="196">
        <f>IF(N376="snížená",J376,0)</f>
        <v>0</v>
      </c>
      <c r="BG376" s="196">
        <f>IF(N376="zákl. přenesená",J376,0)</f>
        <v>0</v>
      </c>
      <c r="BH376" s="196">
        <f>IF(N376="sníž. přenesená",J376,0)</f>
        <v>0</v>
      </c>
      <c r="BI376" s="196">
        <f>IF(N376="nulová",J376,0)</f>
        <v>0</v>
      </c>
      <c r="BJ376" s="16" t="s">
        <v>82</v>
      </c>
      <c r="BK376" s="196">
        <f>ROUND(I376*H376,2)</f>
        <v>0</v>
      </c>
      <c r="BL376" s="16" t="s">
        <v>218</v>
      </c>
      <c r="BM376" s="195" t="s">
        <v>694</v>
      </c>
    </row>
    <row r="377" spans="2:65" s="12" customFormat="1" ht="11.25">
      <c r="B377" s="209"/>
      <c r="C377" s="210"/>
      <c r="D377" s="199" t="s">
        <v>220</v>
      </c>
      <c r="E377" s="211" t="s">
        <v>1</v>
      </c>
      <c r="F377" s="212" t="s">
        <v>477</v>
      </c>
      <c r="G377" s="210"/>
      <c r="H377" s="211" t="s">
        <v>1</v>
      </c>
      <c r="I377" s="213"/>
      <c r="J377" s="210"/>
      <c r="K377" s="210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220</v>
      </c>
      <c r="AU377" s="218" t="s">
        <v>82</v>
      </c>
      <c r="AV377" s="12" t="s">
        <v>82</v>
      </c>
      <c r="AW377" s="12" t="s">
        <v>30</v>
      </c>
      <c r="AX377" s="12" t="s">
        <v>74</v>
      </c>
      <c r="AY377" s="218" t="s">
        <v>212</v>
      </c>
    </row>
    <row r="378" spans="2:65" s="11" customFormat="1" ht="11.25">
      <c r="B378" s="197"/>
      <c r="C378" s="198"/>
      <c r="D378" s="199" t="s">
        <v>220</v>
      </c>
      <c r="E378" s="200" t="s">
        <v>695</v>
      </c>
      <c r="F378" s="201" t="s">
        <v>696</v>
      </c>
      <c r="G378" s="198"/>
      <c r="H378" s="202">
        <v>13.5</v>
      </c>
      <c r="I378" s="203"/>
      <c r="J378" s="198"/>
      <c r="K378" s="198"/>
      <c r="L378" s="204"/>
      <c r="M378" s="205"/>
      <c r="N378" s="206"/>
      <c r="O378" s="206"/>
      <c r="P378" s="206"/>
      <c r="Q378" s="206"/>
      <c r="R378" s="206"/>
      <c r="S378" s="206"/>
      <c r="T378" s="207"/>
      <c r="AT378" s="208" t="s">
        <v>220</v>
      </c>
      <c r="AU378" s="208" t="s">
        <v>82</v>
      </c>
      <c r="AV378" s="11" t="s">
        <v>84</v>
      </c>
      <c r="AW378" s="11" t="s">
        <v>30</v>
      </c>
      <c r="AX378" s="11" t="s">
        <v>82</v>
      </c>
      <c r="AY378" s="208" t="s">
        <v>212</v>
      </c>
    </row>
    <row r="379" spans="2:65" s="1" customFormat="1" ht="24" customHeight="1">
      <c r="B379" s="33"/>
      <c r="C379" s="184" t="s">
        <v>697</v>
      </c>
      <c r="D379" s="184" t="s">
        <v>213</v>
      </c>
      <c r="E379" s="185" t="s">
        <v>698</v>
      </c>
      <c r="F379" s="186" t="s">
        <v>699</v>
      </c>
      <c r="G379" s="187" t="s">
        <v>416</v>
      </c>
      <c r="H379" s="188">
        <v>62.4</v>
      </c>
      <c r="I379" s="189"/>
      <c r="J379" s="190">
        <f>ROUND(I379*H379,2)</f>
        <v>0</v>
      </c>
      <c r="K379" s="186" t="s">
        <v>217</v>
      </c>
      <c r="L379" s="37"/>
      <c r="M379" s="191" t="s">
        <v>1</v>
      </c>
      <c r="N379" s="192" t="s">
        <v>39</v>
      </c>
      <c r="O379" s="65"/>
      <c r="P379" s="193">
        <f>O379*H379</f>
        <v>0</v>
      </c>
      <c r="Q379" s="193">
        <v>0</v>
      </c>
      <c r="R379" s="193">
        <f>Q379*H379</f>
        <v>0</v>
      </c>
      <c r="S379" s="193">
        <v>0</v>
      </c>
      <c r="T379" s="194">
        <f>S379*H379</f>
        <v>0</v>
      </c>
      <c r="AR379" s="195" t="s">
        <v>218</v>
      </c>
      <c r="AT379" s="195" t="s">
        <v>213</v>
      </c>
      <c r="AU379" s="195" t="s">
        <v>82</v>
      </c>
      <c r="AY379" s="16" t="s">
        <v>212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6" t="s">
        <v>82</v>
      </c>
      <c r="BK379" s="196">
        <f>ROUND(I379*H379,2)</f>
        <v>0</v>
      </c>
      <c r="BL379" s="16" t="s">
        <v>218</v>
      </c>
      <c r="BM379" s="195" t="s">
        <v>700</v>
      </c>
    </row>
    <row r="380" spans="2:65" s="12" customFormat="1" ht="11.25">
      <c r="B380" s="209"/>
      <c r="C380" s="210"/>
      <c r="D380" s="199" t="s">
        <v>220</v>
      </c>
      <c r="E380" s="211" t="s">
        <v>1</v>
      </c>
      <c r="F380" s="212" t="s">
        <v>331</v>
      </c>
      <c r="G380" s="210"/>
      <c r="H380" s="211" t="s">
        <v>1</v>
      </c>
      <c r="I380" s="213"/>
      <c r="J380" s="210"/>
      <c r="K380" s="210"/>
      <c r="L380" s="214"/>
      <c r="M380" s="215"/>
      <c r="N380" s="216"/>
      <c r="O380" s="216"/>
      <c r="P380" s="216"/>
      <c r="Q380" s="216"/>
      <c r="R380" s="216"/>
      <c r="S380" s="216"/>
      <c r="T380" s="217"/>
      <c r="AT380" s="218" t="s">
        <v>220</v>
      </c>
      <c r="AU380" s="218" t="s">
        <v>82</v>
      </c>
      <c r="AV380" s="12" t="s">
        <v>82</v>
      </c>
      <c r="AW380" s="12" t="s">
        <v>30</v>
      </c>
      <c r="AX380" s="12" t="s">
        <v>74</v>
      </c>
      <c r="AY380" s="218" t="s">
        <v>212</v>
      </c>
    </row>
    <row r="381" spans="2:65" s="11" customFormat="1" ht="11.25">
      <c r="B381" s="197"/>
      <c r="C381" s="198"/>
      <c r="D381" s="199" t="s">
        <v>220</v>
      </c>
      <c r="E381" s="200" t="s">
        <v>701</v>
      </c>
      <c r="F381" s="201" t="s">
        <v>702</v>
      </c>
      <c r="G381" s="198"/>
      <c r="H381" s="202">
        <v>12</v>
      </c>
      <c r="I381" s="203"/>
      <c r="J381" s="198"/>
      <c r="K381" s="198"/>
      <c r="L381" s="204"/>
      <c r="M381" s="205"/>
      <c r="N381" s="206"/>
      <c r="O381" s="206"/>
      <c r="P381" s="206"/>
      <c r="Q381" s="206"/>
      <c r="R381" s="206"/>
      <c r="S381" s="206"/>
      <c r="T381" s="207"/>
      <c r="AT381" s="208" t="s">
        <v>220</v>
      </c>
      <c r="AU381" s="208" t="s">
        <v>82</v>
      </c>
      <c r="AV381" s="11" t="s">
        <v>84</v>
      </c>
      <c r="AW381" s="11" t="s">
        <v>30</v>
      </c>
      <c r="AX381" s="11" t="s">
        <v>74</v>
      </c>
      <c r="AY381" s="208" t="s">
        <v>212</v>
      </c>
    </row>
    <row r="382" spans="2:65" s="11" customFormat="1" ht="11.25">
      <c r="B382" s="197"/>
      <c r="C382" s="198"/>
      <c r="D382" s="199" t="s">
        <v>220</v>
      </c>
      <c r="E382" s="200" t="s">
        <v>170</v>
      </c>
      <c r="F382" s="201" t="s">
        <v>703</v>
      </c>
      <c r="G382" s="198"/>
      <c r="H382" s="202">
        <v>19.2</v>
      </c>
      <c r="I382" s="203"/>
      <c r="J382" s="198"/>
      <c r="K382" s="198"/>
      <c r="L382" s="204"/>
      <c r="M382" s="205"/>
      <c r="N382" s="206"/>
      <c r="O382" s="206"/>
      <c r="P382" s="206"/>
      <c r="Q382" s="206"/>
      <c r="R382" s="206"/>
      <c r="S382" s="206"/>
      <c r="T382" s="207"/>
      <c r="AT382" s="208" t="s">
        <v>220</v>
      </c>
      <c r="AU382" s="208" t="s">
        <v>82</v>
      </c>
      <c r="AV382" s="11" t="s">
        <v>84</v>
      </c>
      <c r="AW382" s="11" t="s">
        <v>30</v>
      </c>
      <c r="AX382" s="11" t="s">
        <v>74</v>
      </c>
      <c r="AY382" s="208" t="s">
        <v>212</v>
      </c>
    </row>
    <row r="383" spans="2:65" s="11" customFormat="1" ht="22.5">
      <c r="B383" s="197"/>
      <c r="C383" s="198"/>
      <c r="D383" s="199" t="s">
        <v>220</v>
      </c>
      <c r="E383" s="200" t="s">
        <v>172</v>
      </c>
      <c r="F383" s="201" t="s">
        <v>704</v>
      </c>
      <c r="G383" s="198"/>
      <c r="H383" s="202">
        <v>31.2</v>
      </c>
      <c r="I383" s="203"/>
      <c r="J383" s="198"/>
      <c r="K383" s="198"/>
      <c r="L383" s="204"/>
      <c r="M383" s="205"/>
      <c r="N383" s="206"/>
      <c r="O383" s="206"/>
      <c r="P383" s="206"/>
      <c r="Q383" s="206"/>
      <c r="R383" s="206"/>
      <c r="S383" s="206"/>
      <c r="T383" s="207"/>
      <c r="AT383" s="208" t="s">
        <v>220</v>
      </c>
      <c r="AU383" s="208" t="s">
        <v>82</v>
      </c>
      <c r="AV383" s="11" t="s">
        <v>84</v>
      </c>
      <c r="AW383" s="11" t="s">
        <v>30</v>
      </c>
      <c r="AX383" s="11" t="s">
        <v>74</v>
      </c>
      <c r="AY383" s="208" t="s">
        <v>212</v>
      </c>
    </row>
    <row r="384" spans="2:65" s="11" customFormat="1" ht="11.25">
      <c r="B384" s="197"/>
      <c r="C384" s="198"/>
      <c r="D384" s="199" t="s">
        <v>220</v>
      </c>
      <c r="E384" s="200" t="s">
        <v>705</v>
      </c>
      <c r="F384" s="201" t="s">
        <v>706</v>
      </c>
      <c r="G384" s="198"/>
      <c r="H384" s="202">
        <v>62.4</v>
      </c>
      <c r="I384" s="203"/>
      <c r="J384" s="198"/>
      <c r="K384" s="198"/>
      <c r="L384" s="204"/>
      <c r="M384" s="205"/>
      <c r="N384" s="206"/>
      <c r="O384" s="206"/>
      <c r="P384" s="206"/>
      <c r="Q384" s="206"/>
      <c r="R384" s="206"/>
      <c r="S384" s="206"/>
      <c r="T384" s="207"/>
      <c r="AT384" s="208" t="s">
        <v>220</v>
      </c>
      <c r="AU384" s="208" t="s">
        <v>82</v>
      </c>
      <c r="AV384" s="11" t="s">
        <v>84</v>
      </c>
      <c r="AW384" s="11" t="s">
        <v>30</v>
      </c>
      <c r="AX384" s="11" t="s">
        <v>82</v>
      </c>
      <c r="AY384" s="208" t="s">
        <v>212</v>
      </c>
    </row>
    <row r="385" spans="2:65" s="1" customFormat="1" ht="24" customHeight="1">
      <c r="B385" s="33"/>
      <c r="C385" s="184" t="s">
        <v>707</v>
      </c>
      <c r="D385" s="184" t="s">
        <v>213</v>
      </c>
      <c r="E385" s="185" t="s">
        <v>708</v>
      </c>
      <c r="F385" s="186" t="s">
        <v>709</v>
      </c>
      <c r="G385" s="187" t="s">
        <v>416</v>
      </c>
      <c r="H385" s="188">
        <v>71.2</v>
      </c>
      <c r="I385" s="189"/>
      <c r="J385" s="190">
        <f>ROUND(I385*H385,2)</f>
        <v>0</v>
      </c>
      <c r="K385" s="186" t="s">
        <v>217</v>
      </c>
      <c r="L385" s="37"/>
      <c r="M385" s="191" t="s">
        <v>1</v>
      </c>
      <c r="N385" s="192" t="s">
        <v>39</v>
      </c>
      <c r="O385" s="65"/>
      <c r="P385" s="193">
        <f>O385*H385</f>
        <v>0</v>
      </c>
      <c r="Q385" s="193">
        <v>0</v>
      </c>
      <c r="R385" s="193">
        <f>Q385*H385</f>
        <v>0</v>
      </c>
      <c r="S385" s="193">
        <v>0</v>
      </c>
      <c r="T385" s="194">
        <f>S385*H385</f>
        <v>0</v>
      </c>
      <c r="AR385" s="195" t="s">
        <v>218</v>
      </c>
      <c r="AT385" s="195" t="s">
        <v>213</v>
      </c>
      <c r="AU385" s="195" t="s">
        <v>82</v>
      </c>
      <c r="AY385" s="16" t="s">
        <v>212</v>
      </c>
      <c r="BE385" s="196">
        <f>IF(N385="základní",J385,0)</f>
        <v>0</v>
      </c>
      <c r="BF385" s="196">
        <f>IF(N385="snížená",J385,0)</f>
        <v>0</v>
      </c>
      <c r="BG385" s="196">
        <f>IF(N385="zákl. přenesená",J385,0)</f>
        <v>0</v>
      </c>
      <c r="BH385" s="196">
        <f>IF(N385="sníž. přenesená",J385,0)</f>
        <v>0</v>
      </c>
      <c r="BI385" s="196">
        <f>IF(N385="nulová",J385,0)</f>
        <v>0</v>
      </c>
      <c r="BJ385" s="16" t="s">
        <v>82</v>
      </c>
      <c r="BK385" s="196">
        <f>ROUND(I385*H385,2)</f>
        <v>0</v>
      </c>
      <c r="BL385" s="16" t="s">
        <v>218</v>
      </c>
      <c r="BM385" s="195" t="s">
        <v>710</v>
      </c>
    </row>
    <row r="386" spans="2:65" s="12" customFormat="1" ht="11.25">
      <c r="B386" s="209"/>
      <c r="C386" s="210"/>
      <c r="D386" s="199" t="s">
        <v>220</v>
      </c>
      <c r="E386" s="211" t="s">
        <v>1</v>
      </c>
      <c r="F386" s="212" t="s">
        <v>432</v>
      </c>
      <c r="G386" s="210"/>
      <c r="H386" s="211" t="s">
        <v>1</v>
      </c>
      <c r="I386" s="213"/>
      <c r="J386" s="210"/>
      <c r="K386" s="210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220</v>
      </c>
      <c r="AU386" s="218" t="s">
        <v>82</v>
      </c>
      <c r="AV386" s="12" t="s">
        <v>82</v>
      </c>
      <c r="AW386" s="12" t="s">
        <v>30</v>
      </c>
      <c r="AX386" s="12" t="s">
        <v>74</v>
      </c>
      <c r="AY386" s="218" t="s">
        <v>212</v>
      </c>
    </row>
    <row r="387" spans="2:65" s="11" customFormat="1" ht="11.25">
      <c r="B387" s="197"/>
      <c r="C387" s="198"/>
      <c r="D387" s="199" t="s">
        <v>220</v>
      </c>
      <c r="E387" s="200" t="s">
        <v>174</v>
      </c>
      <c r="F387" s="201" t="s">
        <v>711</v>
      </c>
      <c r="G387" s="198"/>
      <c r="H387" s="202">
        <v>27.2</v>
      </c>
      <c r="I387" s="203"/>
      <c r="J387" s="198"/>
      <c r="K387" s="198"/>
      <c r="L387" s="204"/>
      <c r="M387" s="205"/>
      <c r="N387" s="206"/>
      <c r="O387" s="206"/>
      <c r="P387" s="206"/>
      <c r="Q387" s="206"/>
      <c r="R387" s="206"/>
      <c r="S387" s="206"/>
      <c r="T387" s="207"/>
      <c r="AT387" s="208" t="s">
        <v>220</v>
      </c>
      <c r="AU387" s="208" t="s">
        <v>82</v>
      </c>
      <c r="AV387" s="11" t="s">
        <v>84</v>
      </c>
      <c r="AW387" s="11" t="s">
        <v>30</v>
      </c>
      <c r="AX387" s="11" t="s">
        <v>74</v>
      </c>
      <c r="AY387" s="208" t="s">
        <v>212</v>
      </c>
    </row>
    <row r="388" spans="2:65" s="11" customFormat="1" ht="11.25">
      <c r="B388" s="197"/>
      <c r="C388" s="198"/>
      <c r="D388" s="199" t="s">
        <v>220</v>
      </c>
      <c r="E388" s="200" t="s">
        <v>176</v>
      </c>
      <c r="F388" s="201" t="s">
        <v>712</v>
      </c>
      <c r="G388" s="198"/>
      <c r="H388" s="202">
        <v>12.8</v>
      </c>
      <c r="I388" s="203"/>
      <c r="J388" s="198"/>
      <c r="K388" s="198"/>
      <c r="L388" s="204"/>
      <c r="M388" s="205"/>
      <c r="N388" s="206"/>
      <c r="O388" s="206"/>
      <c r="P388" s="206"/>
      <c r="Q388" s="206"/>
      <c r="R388" s="206"/>
      <c r="S388" s="206"/>
      <c r="T388" s="207"/>
      <c r="AT388" s="208" t="s">
        <v>220</v>
      </c>
      <c r="AU388" s="208" t="s">
        <v>82</v>
      </c>
      <c r="AV388" s="11" t="s">
        <v>84</v>
      </c>
      <c r="AW388" s="11" t="s">
        <v>30</v>
      </c>
      <c r="AX388" s="11" t="s">
        <v>74</v>
      </c>
      <c r="AY388" s="208" t="s">
        <v>212</v>
      </c>
    </row>
    <row r="389" spans="2:65" s="11" customFormat="1" ht="22.5">
      <c r="B389" s="197"/>
      <c r="C389" s="198"/>
      <c r="D389" s="199" t="s">
        <v>220</v>
      </c>
      <c r="E389" s="200" t="s">
        <v>178</v>
      </c>
      <c r="F389" s="201" t="s">
        <v>704</v>
      </c>
      <c r="G389" s="198"/>
      <c r="H389" s="202">
        <v>31.2</v>
      </c>
      <c r="I389" s="203"/>
      <c r="J389" s="198"/>
      <c r="K389" s="198"/>
      <c r="L389" s="204"/>
      <c r="M389" s="205"/>
      <c r="N389" s="206"/>
      <c r="O389" s="206"/>
      <c r="P389" s="206"/>
      <c r="Q389" s="206"/>
      <c r="R389" s="206"/>
      <c r="S389" s="206"/>
      <c r="T389" s="207"/>
      <c r="AT389" s="208" t="s">
        <v>220</v>
      </c>
      <c r="AU389" s="208" t="s">
        <v>82</v>
      </c>
      <c r="AV389" s="11" t="s">
        <v>84</v>
      </c>
      <c r="AW389" s="11" t="s">
        <v>30</v>
      </c>
      <c r="AX389" s="11" t="s">
        <v>74</v>
      </c>
      <c r="AY389" s="208" t="s">
        <v>212</v>
      </c>
    </row>
    <row r="390" spans="2:65" s="11" customFormat="1" ht="11.25">
      <c r="B390" s="197"/>
      <c r="C390" s="198"/>
      <c r="D390" s="199" t="s">
        <v>220</v>
      </c>
      <c r="E390" s="200" t="s">
        <v>713</v>
      </c>
      <c r="F390" s="201" t="s">
        <v>714</v>
      </c>
      <c r="G390" s="198"/>
      <c r="H390" s="202">
        <v>71.2</v>
      </c>
      <c r="I390" s="203"/>
      <c r="J390" s="198"/>
      <c r="K390" s="198"/>
      <c r="L390" s="204"/>
      <c r="M390" s="205"/>
      <c r="N390" s="206"/>
      <c r="O390" s="206"/>
      <c r="P390" s="206"/>
      <c r="Q390" s="206"/>
      <c r="R390" s="206"/>
      <c r="S390" s="206"/>
      <c r="T390" s="207"/>
      <c r="AT390" s="208" t="s">
        <v>220</v>
      </c>
      <c r="AU390" s="208" t="s">
        <v>82</v>
      </c>
      <c r="AV390" s="11" t="s">
        <v>84</v>
      </c>
      <c r="AW390" s="11" t="s">
        <v>30</v>
      </c>
      <c r="AX390" s="11" t="s">
        <v>82</v>
      </c>
      <c r="AY390" s="208" t="s">
        <v>212</v>
      </c>
    </row>
    <row r="391" spans="2:65" s="1" customFormat="1" ht="24" customHeight="1">
      <c r="B391" s="33"/>
      <c r="C391" s="184" t="s">
        <v>715</v>
      </c>
      <c r="D391" s="184" t="s">
        <v>213</v>
      </c>
      <c r="E391" s="185" t="s">
        <v>716</v>
      </c>
      <c r="F391" s="186" t="s">
        <v>717</v>
      </c>
      <c r="G391" s="187" t="s">
        <v>416</v>
      </c>
      <c r="H391" s="188">
        <v>27.2</v>
      </c>
      <c r="I391" s="189"/>
      <c r="J391" s="190">
        <f>ROUND(I391*H391,2)</f>
        <v>0</v>
      </c>
      <c r="K391" s="186" t="s">
        <v>217</v>
      </c>
      <c r="L391" s="37"/>
      <c r="M391" s="191" t="s">
        <v>1</v>
      </c>
      <c r="N391" s="192" t="s">
        <v>39</v>
      </c>
      <c r="O391" s="65"/>
      <c r="P391" s="193">
        <f>O391*H391</f>
        <v>0</v>
      </c>
      <c r="Q391" s="193">
        <v>0</v>
      </c>
      <c r="R391" s="193">
        <f>Q391*H391</f>
        <v>0</v>
      </c>
      <c r="S391" s="193">
        <v>0</v>
      </c>
      <c r="T391" s="194">
        <f>S391*H391</f>
        <v>0</v>
      </c>
      <c r="AR391" s="195" t="s">
        <v>218</v>
      </c>
      <c r="AT391" s="195" t="s">
        <v>213</v>
      </c>
      <c r="AU391" s="195" t="s">
        <v>82</v>
      </c>
      <c r="AY391" s="16" t="s">
        <v>212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6" t="s">
        <v>82</v>
      </c>
      <c r="BK391" s="196">
        <f>ROUND(I391*H391,2)</f>
        <v>0</v>
      </c>
      <c r="BL391" s="16" t="s">
        <v>218</v>
      </c>
      <c r="BM391" s="195" t="s">
        <v>718</v>
      </c>
    </row>
    <row r="392" spans="2:65" s="12" customFormat="1" ht="11.25">
      <c r="B392" s="209"/>
      <c r="C392" s="210"/>
      <c r="D392" s="199" t="s">
        <v>220</v>
      </c>
      <c r="E392" s="211" t="s">
        <v>1</v>
      </c>
      <c r="F392" s="212" t="s">
        <v>432</v>
      </c>
      <c r="G392" s="210"/>
      <c r="H392" s="211" t="s">
        <v>1</v>
      </c>
      <c r="I392" s="213"/>
      <c r="J392" s="210"/>
      <c r="K392" s="210"/>
      <c r="L392" s="214"/>
      <c r="M392" s="215"/>
      <c r="N392" s="216"/>
      <c r="O392" s="216"/>
      <c r="P392" s="216"/>
      <c r="Q392" s="216"/>
      <c r="R392" s="216"/>
      <c r="S392" s="216"/>
      <c r="T392" s="217"/>
      <c r="AT392" s="218" t="s">
        <v>220</v>
      </c>
      <c r="AU392" s="218" t="s">
        <v>82</v>
      </c>
      <c r="AV392" s="12" t="s">
        <v>82</v>
      </c>
      <c r="AW392" s="12" t="s">
        <v>30</v>
      </c>
      <c r="AX392" s="12" t="s">
        <v>74</v>
      </c>
      <c r="AY392" s="218" t="s">
        <v>212</v>
      </c>
    </row>
    <row r="393" spans="2:65" s="11" customFormat="1" ht="11.25">
      <c r="B393" s="197"/>
      <c r="C393" s="198"/>
      <c r="D393" s="199" t="s">
        <v>220</v>
      </c>
      <c r="E393" s="200" t="s">
        <v>719</v>
      </c>
      <c r="F393" s="201" t="s">
        <v>711</v>
      </c>
      <c r="G393" s="198"/>
      <c r="H393" s="202">
        <v>27.2</v>
      </c>
      <c r="I393" s="203"/>
      <c r="J393" s="198"/>
      <c r="K393" s="198"/>
      <c r="L393" s="204"/>
      <c r="M393" s="205"/>
      <c r="N393" s="206"/>
      <c r="O393" s="206"/>
      <c r="P393" s="206"/>
      <c r="Q393" s="206"/>
      <c r="R393" s="206"/>
      <c r="S393" s="206"/>
      <c r="T393" s="207"/>
      <c r="AT393" s="208" t="s">
        <v>220</v>
      </c>
      <c r="AU393" s="208" t="s">
        <v>82</v>
      </c>
      <c r="AV393" s="11" t="s">
        <v>84</v>
      </c>
      <c r="AW393" s="11" t="s">
        <v>30</v>
      </c>
      <c r="AX393" s="11" t="s">
        <v>82</v>
      </c>
      <c r="AY393" s="208" t="s">
        <v>212</v>
      </c>
    </row>
    <row r="394" spans="2:65" s="1" customFormat="1" ht="16.5" customHeight="1">
      <c r="B394" s="33"/>
      <c r="C394" s="184" t="s">
        <v>720</v>
      </c>
      <c r="D394" s="184" t="s">
        <v>213</v>
      </c>
      <c r="E394" s="185" t="s">
        <v>721</v>
      </c>
      <c r="F394" s="186" t="s">
        <v>722</v>
      </c>
      <c r="G394" s="187" t="s">
        <v>253</v>
      </c>
      <c r="H394" s="188">
        <v>1.2E-2</v>
      </c>
      <c r="I394" s="189"/>
      <c r="J394" s="190">
        <f>ROUND(I394*H394,2)</f>
        <v>0</v>
      </c>
      <c r="K394" s="186" t="s">
        <v>217</v>
      </c>
      <c r="L394" s="37"/>
      <c r="M394" s="191" t="s">
        <v>1</v>
      </c>
      <c r="N394" s="192" t="s">
        <v>39</v>
      </c>
      <c r="O394" s="65"/>
      <c r="P394" s="193">
        <f>O394*H394</f>
        <v>0</v>
      </c>
      <c r="Q394" s="193">
        <v>0</v>
      </c>
      <c r="R394" s="193">
        <f>Q394*H394</f>
        <v>0</v>
      </c>
      <c r="S394" s="193">
        <v>0</v>
      </c>
      <c r="T394" s="194">
        <f>S394*H394</f>
        <v>0</v>
      </c>
      <c r="AR394" s="195" t="s">
        <v>218</v>
      </c>
      <c r="AT394" s="195" t="s">
        <v>213</v>
      </c>
      <c r="AU394" s="195" t="s">
        <v>82</v>
      </c>
      <c r="AY394" s="16" t="s">
        <v>212</v>
      </c>
      <c r="BE394" s="196">
        <f>IF(N394="základní",J394,0)</f>
        <v>0</v>
      </c>
      <c r="BF394" s="196">
        <f>IF(N394="snížená",J394,0)</f>
        <v>0</v>
      </c>
      <c r="BG394" s="196">
        <f>IF(N394="zákl. přenesená",J394,0)</f>
        <v>0</v>
      </c>
      <c r="BH394" s="196">
        <f>IF(N394="sníž. přenesená",J394,0)</f>
        <v>0</v>
      </c>
      <c r="BI394" s="196">
        <f>IF(N394="nulová",J394,0)</f>
        <v>0</v>
      </c>
      <c r="BJ394" s="16" t="s">
        <v>82</v>
      </c>
      <c r="BK394" s="196">
        <f>ROUND(I394*H394,2)</f>
        <v>0</v>
      </c>
      <c r="BL394" s="16" t="s">
        <v>218</v>
      </c>
      <c r="BM394" s="195" t="s">
        <v>723</v>
      </c>
    </row>
    <row r="395" spans="2:65" s="12" customFormat="1" ht="11.25">
      <c r="B395" s="209"/>
      <c r="C395" s="210"/>
      <c r="D395" s="199" t="s">
        <v>220</v>
      </c>
      <c r="E395" s="211" t="s">
        <v>1</v>
      </c>
      <c r="F395" s="212" t="s">
        <v>331</v>
      </c>
      <c r="G395" s="210"/>
      <c r="H395" s="211" t="s">
        <v>1</v>
      </c>
      <c r="I395" s="213"/>
      <c r="J395" s="210"/>
      <c r="K395" s="210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220</v>
      </c>
      <c r="AU395" s="218" t="s">
        <v>82</v>
      </c>
      <c r="AV395" s="12" t="s">
        <v>82</v>
      </c>
      <c r="AW395" s="12" t="s">
        <v>30</v>
      </c>
      <c r="AX395" s="12" t="s">
        <v>74</v>
      </c>
      <c r="AY395" s="218" t="s">
        <v>212</v>
      </c>
    </row>
    <row r="396" spans="2:65" s="11" customFormat="1" ht="11.25">
      <c r="B396" s="197"/>
      <c r="C396" s="198"/>
      <c r="D396" s="199" t="s">
        <v>220</v>
      </c>
      <c r="E396" s="200" t="s">
        <v>724</v>
      </c>
      <c r="F396" s="201" t="s">
        <v>725</v>
      </c>
      <c r="G396" s="198"/>
      <c r="H396" s="202">
        <v>1.2E-2</v>
      </c>
      <c r="I396" s="203"/>
      <c r="J396" s="198"/>
      <c r="K396" s="198"/>
      <c r="L396" s="204"/>
      <c r="M396" s="205"/>
      <c r="N396" s="206"/>
      <c r="O396" s="206"/>
      <c r="P396" s="206"/>
      <c r="Q396" s="206"/>
      <c r="R396" s="206"/>
      <c r="S396" s="206"/>
      <c r="T396" s="207"/>
      <c r="AT396" s="208" t="s">
        <v>220</v>
      </c>
      <c r="AU396" s="208" t="s">
        <v>82</v>
      </c>
      <c r="AV396" s="11" t="s">
        <v>84</v>
      </c>
      <c r="AW396" s="11" t="s">
        <v>30</v>
      </c>
      <c r="AX396" s="11" t="s">
        <v>82</v>
      </c>
      <c r="AY396" s="208" t="s">
        <v>212</v>
      </c>
    </row>
    <row r="397" spans="2:65" s="1" customFormat="1" ht="24" customHeight="1">
      <c r="B397" s="33"/>
      <c r="C397" s="184" t="s">
        <v>726</v>
      </c>
      <c r="D397" s="184" t="s">
        <v>213</v>
      </c>
      <c r="E397" s="185" t="s">
        <v>727</v>
      </c>
      <c r="F397" s="186" t="s">
        <v>728</v>
      </c>
      <c r="G397" s="187" t="s">
        <v>248</v>
      </c>
      <c r="H397" s="188">
        <v>6</v>
      </c>
      <c r="I397" s="189"/>
      <c r="J397" s="190">
        <f>ROUND(I397*H397,2)</f>
        <v>0</v>
      </c>
      <c r="K397" s="186" t="s">
        <v>217</v>
      </c>
      <c r="L397" s="37"/>
      <c r="M397" s="191" t="s">
        <v>1</v>
      </c>
      <c r="N397" s="192" t="s">
        <v>39</v>
      </c>
      <c r="O397" s="65"/>
      <c r="P397" s="193">
        <f>O397*H397</f>
        <v>0</v>
      </c>
      <c r="Q397" s="193">
        <v>0</v>
      </c>
      <c r="R397" s="193">
        <f>Q397*H397</f>
        <v>0</v>
      </c>
      <c r="S397" s="193">
        <v>0</v>
      </c>
      <c r="T397" s="194">
        <f>S397*H397</f>
        <v>0</v>
      </c>
      <c r="AR397" s="195" t="s">
        <v>218</v>
      </c>
      <c r="AT397" s="195" t="s">
        <v>213</v>
      </c>
      <c r="AU397" s="195" t="s">
        <v>82</v>
      </c>
      <c r="AY397" s="16" t="s">
        <v>212</v>
      </c>
      <c r="BE397" s="196">
        <f>IF(N397="základní",J397,0)</f>
        <v>0</v>
      </c>
      <c r="BF397" s="196">
        <f>IF(N397="snížená",J397,0)</f>
        <v>0</v>
      </c>
      <c r="BG397" s="196">
        <f>IF(N397="zákl. přenesená",J397,0)</f>
        <v>0</v>
      </c>
      <c r="BH397" s="196">
        <f>IF(N397="sníž. přenesená",J397,0)</f>
        <v>0</v>
      </c>
      <c r="BI397" s="196">
        <f>IF(N397="nulová",J397,0)</f>
        <v>0</v>
      </c>
      <c r="BJ397" s="16" t="s">
        <v>82</v>
      </c>
      <c r="BK397" s="196">
        <f>ROUND(I397*H397,2)</f>
        <v>0</v>
      </c>
      <c r="BL397" s="16" t="s">
        <v>218</v>
      </c>
      <c r="BM397" s="195" t="s">
        <v>729</v>
      </c>
    </row>
    <row r="398" spans="2:65" s="1" customFormat="1" ht="24" customHeight="1">
      <c r="B398" s="33"/>
      <c r="C398" s="184" t="s">
        <v>730</v>
      </c>
      <c r="D398" s="184" t="s">
        <v>213</v>
      </c>
      <c r="E398" s="185" t="s">
        <v>731</v>
      </c>
      <c r="F398" s="186" t="s">
        <v>732</v>
      </c>
      <c r="G398" s="187" t="s">
        <v>416</v>
      </c>
      <c r="H398" s="188">
        <v>8</v>
      </c>
      <c r="I398" s="189"/>
      <c r="J398" s="190">
        <f>ROUND(I398*H398,2)</f>
        <v>0</v>
      </c>
      <c r="K398" s="186" t="s">
        <v>217</v>
      </c>
      <c r="L398" s="37"/>
      <c r="M398" s="191" t="s">
        <v>1</v>
      </c>
      <c r="N398" s="192" t="s">
        <v>39</v>
      </c>
      <c r="O398" s="65"/>
      <c r="P398" s="193">
        <f>O398*H398</f>
        <v>0</v>
      </c>
      <c r="Q398" s="193">
        <v>0</v>
      </c>
      <c r="R398" s="193">
        <f>Q398*H398</f>
        <v>0</v>
      </c>
      <c r="S398" s="193">
        <v>0</v>
      </c>
      <c r="T398" s="194">
        <f>S398*H398</f>
        <v>0</v>
      </c>
      <c r="AR398" s="195" t="s">
        <v>218</v>
      </c>
      <c r="AT398" s="195" t="s">
        <v>213</v>
      </c>
      <c r="AU398" s="195" t="s">
        <v>82</v>
      </c>
      <c r="AY398" s="16" t="s">
        <v>212</v>
      </c>
      <c r="BE398" s="196">
        <f>IF(N398="základní",J398,0)</f>
        <v>0</v>
      </c>
      <c r="BF398" s="196">
        <f>IF(N398="snížená",J398,0)</f>
        <v>0</v>
      </c>
      <c r="BG398" s="196">
        <f>IF(N398="zákl. přenesená",J398,0)</f>
        <v>0</v>
      </c>
      <c r="BH398" s="196">
        <f>IF(N398="sníž. přenesená",J398,0)</f>
        <v>0</v>
      </c>
      <c r="BI398" s="196">
        <f>IF(N398="nulová",J398,0)</f>
        <v>0</v>
      </c>
      <c r="BJ398" s="16" t="s">
        <v>82</v>
      </c>
      <c r="BK398" s="196">
        <f>ROUND(I398*H398,2)</f>
        <v>0</v>
      </c>
      <c r="BL398" s="16" t="s">
        <v>218</v>
      </c>
      <c r="BM398" s="195" t="s">
        <v>733</v>
      </c>
    </row>
    <row r="399" spans="2:65" s="12" customFormat="1" ht="11.25">
      <c r="B399" s="209"/>
      <c r="C399" s="210"/>
      <c r="D399" s="199" t="s">
        <v>220</v>
      </c>
      <c r="E399" s="211" t="s">
        <v>1</v>
      </c>
      <c r="F399" s="212" t="s">
        <v>477</v>
      </c>
      <c r="G399" s="210"/>
      <c r="H399" s="211" t="s">
        <v>1</v>
      </c>
      <c r="I399" s="213"/>
      <c r="J399" s="210"/>
      <c r="K399" s="210"/>
      <c r="L399" s="214"/>
      <c r="M399" s="215"/>
      <c r="N399" s="216"/>
      <c r="O399" s="216"/>
      <c r="P399" s="216"/>
      <c r="Q399" s="216"/>
      <c r="R399" s="216"/>
      <c r="S399" s="216"/>
      <c r="T399" s="217"/>
      <c r="AT399" s="218" t="s">
        <v>220</v>
      </c>
      <c r="AU399" s="218" t="s">
        <v>82</v>
      </c>
      <c r="AV399" s="12" t="s">
        <v>82</v>
      </c>
      <c r="AW399" s="12" t="s">
        <v>30</v>
      </c>
      <c r="AX399" s="12" t="s">
        <v>74</v>
      </c>
      <c r="AY399" s="218" t="s">
        <v>212</v>
      </c>
    </row>
    <row r="400" spans="2:65" s="11" customFormat="1" ht="11.25">
      <c r="B400" s="197"/>
      <c r="C400" s="198"/>
      <c r="D400" s="199" t="s">
        <v>220</v>
      </c>
      <c r="E400" s="200" t="s">
        <v>734</v>
      </c>
      <c r="F400" s="201" t="s">
        <v>735</v>
      </c>
      <c r="G400" s="198"/>
      <c r="H400" s="202">
        <v>8</v>
      </c>
      <c r="I400" s="203"/>
      <c r="J400" s="198"/>
      <c r="K400" s="198"/>
      <c r="L400" s="204"/>
      <c r="M400" s="205"/>
      <c r="N400" s="206"/>
      <c r="O400" s="206"/>
      <c r="P400" s="206"/>
      <c r="Q400" s="206"/>
      <c r="R400" s="206"/>
      <c r="S400" s="206"/>
      <c r="T400" s="207"/>
      <c r="AT400" s="208" t="s">
        <v>220</v>
      </c>
      <c r="AU400" s="208" t="s">
        <v>82</v>
      </c>
      <c r="AV400" s="11" t="s">
        <v>84</v>
      </c>
      <c r="AW400" s="11" t="s">
        <v>30</v>
      </c>
      <c r="AX400" s="11" t="s">
        <v>82</v>
      </c>
      <c r="AY400" s="208" t="s">
        <v>212</v>
      </c>
    </row>
    <row r="401" spans="2:65" s="1" customFormat="1" ht="24" customHeight="1">
      <c r="B401" s="33"/>
      <c r="C401" s="184" t="s">
        <v>736</v>
      </c>
      <c r="D401" s="184" t="s">
        <v>213</v>
      </c>
      <c r="E401" s="185" t="s">
        <v>737</v>
      </c>
      <c r="F401" s="186" t="s">
        <v>738</v>
      </c>
      <c r="G401" s="187" t="s">
        <v>248</v>
      </c>
      <c r="H401" s="188">
        <v>3</v>
      </c>
      <c r="I401" s="189"/>
      <c r="J401" s="190">
        <f>ROUND(I401*H401,2)</f>
        <v>0</v>
      </c>
      <c r="K401" s="186" t="s">
        <v>217</v>
      </c>
      <c r="L401" s="37"/>
      <c r="M401" s="191" t="s">
        <v>1</v>
      </c>
      <c r="N401" s="192" t="s">
        <v>39</v>
      </c>
      <c r="O401" s="65"/>
      <c r="P401" s="193">
        <f>O401*H401</f>
        <v>0</v>
      </c>
      <c r="Q401" s="193">
        <v>0</v>
      </c>
      <c r="R401" s="193">
        <f>Q401*H401</f>
        <v>0</v>
      </c>
      <c r="S401" s="193">
        <v>0</v>
      </c>
      <c r="T401" s="194">
        <f>S401*H401</f>
        <v>0</v>
      </c>
      <c r="AR401" s="195" t="s">
        <v>218</v>
      </c>
      <c r="AT401" s="195" t="s">
        <v>213</v>
      </c>
      <c r="AU401" s="195" t="s">
        <v>82</v>
      </c>
      <c r="AY401" s="16" t="s">
        <v>212</v>
      </c>
      <c r="BE401" s="196">
        <f>IF(N401="základní",J401,0)</f>
        <v>0</v>
      </c>
      <c r="BF401" s="196">
        <f>IF(N401="snížená",J401,0)</f>
        <v>0</v>
      </c>
      <c r="BG401" s="196">
        <f>IF(N401="zákl. přenesená",J401,0)</f>
        <v>0</v>
      </c>
      <c r="BH401" s="196">
        <f>IF(N401="sníž. přenesená",J401,0)</f>
        <v>0</v>
      </c>
      <c r="BI401" s="196">
        <f>IF(N401="nulová",J401,0)</f>
        <v>0</v>
      </c>
      <c r="BJ401" s="16" t="s">
        <v>82</v>
      </c>
      <c r="BK401" s="196">
        <f>ROUND(I401*H401,2)</f>
        <v>0</v>
      </c>
      <c r="BL401" s="16" t="s">
        <v>218</v>
      </c>
      <c r="BM401" s="195" t="s">
        <v>739</v>
      </c>
    </row>
    <row r="402" spans="2:65" s="1" customFormat="1" ht="24" customHeight="1">
      <c r="B402" s="33"/>
      <c r="C402" s="184" t="s">
        <v>740</v>
      </c>
      <c r="D402" s="184" t="s">
        <v>213</v>
      </c>
      <c r="E402" s="185" t="s">
        <v>741</v>
      </c>
      <c r="F402" s="186" t="s">
        <v>742</v>
      </c>
      <c r="G402" s="187" t="s">
        <v>253</v>
      </c>
      <c r="H402" s="188">
        <v>74.253</v>
      </c>
      <c r="I402" s="189"/>
      <c r="J402" s="190">
        <f>ROUND(I402*H402,2)</f>
        <v>0</v>
      </c>
      <c r="K402" s="186" t="s">
        <v>217</v>
      </c>
      <c r="L402" s="37"/>
      <c r="M402" s="191" t="s">
        <v>1</v>
      </c>
      <c r="N402" s="192" t="s">
        <v>39</v>
      </c>
      <c r="O402" s="65"/>
      <c r="P402" s="193">
        <f>O402*H402</f>
        <v>0</v>
      </c>
      <c r="Q402" s="193">
        <v>0</v>
      </c>
      <c r="R402" s="193">
        <f>Q402*H402</f>
        <v>0</v>
      </c>
      <c r="S402" s="193">
        <v>0</v>
      </c>
      <c r="T402" s="194">
        <f>S402*H402</f>
        <v>0</v>
      </c>
      <c r="AR402" s="195" t="s">
        <v>218</v>
      </c>
      <c r="AT402" s="195" t="s">
        <v>213</v>
      </c>
      <c r="AU402" s="195" t="s">
        <v>82</v>
      </c>
      <c r="AY402" s="16" t="s">
        <v>212</v>
      </c>
      <c r="BE402" s="196">
        <f>IF(N402="základní",J402,0)</f>
        <v>0</v>
      </c>
      <c r="BF402" s="196">
        <f>IF(N402="snížená",J402,0)</f>
        <v>0</v>
      </c>
      <c r="BG402" s="196">
        <f>IF(N402="zákl. přenesená",J402,0)</f>
        <v>0</v>
      </c>
      <c r="BH402" s="196">
        <f>IF(N402="sníž. přenesená",J402,0)</f>
        <v>0</v>
      </c>
      <c r="BI402" s="196">
        <f>IF(N402="nulová",J402,0)</f>
        <v>0</v>
      </c>
      <c r="BJ402" s="16" t="s">
        <v>82</v>
      </c>
      <c r="BK402" s="196">
        <f>ROUND(I402*H402,2)</f>
        <v>0</v>
      </c>
      <c r="BL402" s="16" t="s">
        <v>218</v>
      </c>
      <c r="BM402" s="195" t="s">
        <v>743</v>
      </c>
    </row>
    <row r="403" spans="2:65" s="12" customFormat="1" ht="11.25">
      <c r="B403" s="209"/>
      <c r="C403" s="210"/>
      <c r="D403" s="199" t="s">
        <v>220</v>
      </c>
      <c r="E403" s="211" t="s">
        <v>1</v>
      </c>
      <c r="F403" s="212" t="s">
        <v>255</v>
      </c>
      <c r="G403" s="210"/>
      <c r="H403" s="211" t="s">
        <v>1</v>
      </c>
      <c r="I403" s="213"/>
      <c r="J403" s="210"/>
      <c r="K403" s="210"/>
      <c r="L403" s="214"/>
      <c r="M403" s="215"/>
      <c r="N403" s="216"/>
      <c r="O403" s="216"/>
      <c r="P403" s="216"/>
      <c r="Q403" s="216"/>
      <c r="R403" s="216"/>
      <c r="S403" s="216"/>
      <c r="T403" s="217"/>
      <c r="AT403" s="218" t="s">
        <v>220</v>
      </c>
      <c r="AU403" s="218" t="s">
        <v>82</v>
      </c>
      <c r="AV403" s="12" t="s">
        <v>82</v>
      </c>
      <c r="AW403" s="12" t="s">
        <v>30</v>
      </c>
      <c r="AX403" s="12" t="s">
        <v>74</v>
      </c>
      <c r="AY403" s="218" t="s">
        <v>212</v>
      </c>
    </row>
    <row r="404" spans="2:65" s="11" customFormat="1" ht="11.25">
      <c r="B404" s="197"/>
      <c r="C404" s="198"/>
      <c r="D404" s="199" t="s">
        <v>220</v>
      </c>
      <c r="E404" s="200" t="s">
        <v>744</v>
      </c>
      <c r="F404" s="201" t="s">
        <v>745</v>
      </c>
      <c r="G404" s="198"/>
      <c r="H404" s="202">
        <v>0.625</v>
      </c>
      <c r="I404" s="203"/>
      <c r="J404" s="198"/>
      <c r="K404" s="198"/>
      <c r="L404" s="204"/>
      <c r="M404" s="205"/>
      <c r="N404" s="206"/>
      <c r="O404" s="206"/>
      <c r="P404" s="206"/>
      <c r="Q404" s="206"/>
      <c r="R404" s="206"/>
      <c r="S404" s="206"/>
      <c r="T404" s="207"/>
      <c r="AT404" s="208" t="s">
        <v>220</v>
      </c>
      <c r="AU404" s="208" t="s">
        <v>82</v>
      </c>
      <c r="AV404" s="11" t="s">
        <v>84</v>
      </c>
      <c r="AW404" s="11" t="s">
        <v>30</v>
      </c>
      <c r="AX404" s="11" t="s">
        <v>74</v>
      </c>
      <c r="AY404" s="208" t="s">
        <v>212</v>
      </c>
    </row>
    <row r="405" spans="2:65" s="11" customFormat="1" ht="11.25">
      <c r="B405" s="197"/>
      <c r="C405" s="198"/>
      <c r="D405" s="199" t="s">
        <v>220</v>
      </c>
      <c r="E405" s="200" t="s">
        <v>179</v>
      </c>
      <c r="F405" s="201" t="s">
        <v>746</v>
      </c>
      <c r="G405" s="198"/>
      <c r="H405" s="202">
        <v>4.7</v>
      </c>
      <c r="I405" s="203"/>
      <c r="J405" s="198"/>
      <c r="K405" s="198"/>
      <c r="L405" s="204"/>
      <c r="M405" s="205"/>
      <c r="N405" s="206"/>
      <c r="O405" s="206"/>
      <c r="P405" s="206"/>
      <c r="Q405" s="206"/>
      <c r="R405" s="206"/>
      <c r="S405" s="206"/>
      <c r="T405" s="207"/>
      <c r="AT405" s="208" t="s">
        <v>220</v>
      </c>
      <c r="AU405" s="208" t="s">
        <v>82</v>
      </c>
      <c r="AV405" s="11" t="s">
        <v>84</v>
      </c>
      <c r="AW405" s="11" t="s">
        <v>30</v>
      </c>
      <c r="AX405" s="11" t="s">
        <v>74</v>
      </c>
      <c r="AY405" s="208" t="s">
        <v>212</v>
      </c>
    </row>
    <row r="406" spans="2:65" s="11" customFormat="1" ht="33.75">
      <c r="B406" s="197"/>
      <c r="C406" s="198"/>
      <c r="D406" s="199" t="s">
        <v>220</v>
      </c>
      <c r="E406" s="200" t="s">
        <v>181</v>
      </c>
      <c r="F406" s="201" t="s">
        <v>747</v>
      </c>
      <c r="G406" s="198"/>
      <c r="H406" s="202">
        <v>68.927999999999997</v>
      </c>
      <c r="I406" s="203"/>
      <c r="J406" s="198"/>
      <c r="K406" s="198"/>
      <c r="L406" s="204"/>
      <c r="M406" s="205"/>
      <c r="N406" s="206"/>
      <c r="O406" s="206"/>
      <c r="P406" s="206"/>
      <c r="Q406" s="206"/>
      <c r="R406" s="206"/>
      <c r="S406" s="206"/>
      <c r="T406" s="207"/>
      <c r="AT406" s="208" t="s">
        <v>220</v>
      </c>
      <c r="AU406" s="208" t="s">
        <v>82</v>
      </c>
      <c r="AV406" s="11" t="s">
        <v>84</v>
      </c>
      <c r="AW406" s="11" t="s">
        <v>30</v>
      </c>
      <c r="AX406" s="11" t="s">
        <v>74</v>
      </c>
      <c r="AY406" s="208" t="s">
        <v>212</v>
      </c>
    </row>
    <row r="407" spans="2:65" s="11" customFormat="1" ht="11.25">
      <c r="B407" s="197"/>
      <c r="C407" s="198"/>
      <c r="D407" s="199" t="s">
        <v>220</v>
      </c>
      <c r="E407" s="200" t="s">
        <v>748</v>
      </c>
      <c r="F407" s="201" t="s">
        <v>749</v>
      </c>
      <c r="G407" s="198"/>
      <c r="H407" s="202">
        <v>74.253</v>
      </c>
      <c r="I407" s="203"/>
      <c r="J407" s="198"/>
      <c r="K407" s="198"/>
      <c r="L407" s="204"/>
      <c r="M407" s="205"/>
      <c r="N407" s="206"/>
      <c r="O407" s="206"/>
      <c r="P407" s="206"/>
      <c r="Q407" s="206"/>
      <c r="R407" s="206"/>
      <c r="S407" s="206"/>
      <c r="T407" s="207"/>
      <c r="AT407" s="208" t="s">
        <v>220</v>
      </c>
      <c r="AU407" s="208" t="s">
        <v>82</v>
      </c>
      <c r="AV407" s="11" t="s">
        <v>84</v>
      </c>
      <c r="AW407" s="11" t="s">
        <v>30</v>
      </c>
      <c r="AX407" s="11" t="s">
        <v>82</v>
      </c>
      <c r="AY407" s="208" t="s">
        <v>212</v>
      </c>
    </row>
    <row r="408" spans="2:65" s="1" customFormat="1" ht="16.5" customHeight="1">
      <c r="B408" s="33"/>
      <c r="C408" s="184" t="s">
        <v>750</v>
      </c>
      <c r="D408" s="184" t="s">
        <v>213</v>
      </c>
      <c r="E408" s="185" t="s">
        <v>751</v>
      </c>
      <c r="F408" s="186" t="s">
        <v>752</v>
      </c>
      <c r="G408" s="187" t="s">
        <v>248</v>
      </c>
      <c r="H408" s="188">
        <v>1</v>
      </c>
      <c r="I408" s="189"/>
      <c r="J408" s="190">
        <f>ROUND(I408*H408,2)</f>
        <v>0</v>
      </c>
      <c r="K408" s="186" t="s">
        <v>217</v>
      </c>
      <c r="L408" s="37"/>
      <c r="M408" s="191" t="s">
        <v>1</v>
      </c>
      <c r="N408" s="192" t="s">
        <v>39</v>
      </c>
      <c r="O408" s="65"/>
      <c r="P408" s="193">
        <f>O408*H408</f>
        <v>0</v>
      </c>
      <c r="Q408" s="193">
        <v>0</v>
      </c>
      <c r="R408" s="193">
        <f>Q408*H408</f>
        <v>0</v>
      </c>
      <c r="S408" s="193">
        <v>0</v>
      </c>
      <c r="T408" s="194">
        <f>S408*H408</f>
        <v>0</v>
      </c>
      <c r="AR408" s="195" t="s">
        <v>218</v>
      </c>
      <c r="AT408" s="195" t="s">
        <v>213</v>
      </c>
      <c r="AU408" s="195" t="s">
        <v>82</v>
      </c>
      <c r="AY408" s="16" t="s">
        <v>212</v>
      </c>
      <c r="BE408" s="196">
        <f>IF(N408="základní",J408,0)</f>
        <v>0</v>
      </c>
      <c r="BF408" s="196">
        <f>IF(N408="snížená",J408,0)</f>
        <v>0</v>
      </c>
      <c r="BG408" s="196">
        <f>IF(N408="zákl. přenesená",J408,0)</f>
        <v>0</v>
      </c>
      <c r="BH408" s="196">
        <f>IF(N408="sníž. přenesená",J408,0)</f>
        <v>0</v>
      </c>
      <c r="BI408" s="196">
        <f>IF(N408="nulová",J408,0)</f>
        <v>0</v>
      </c>
      <c r="BJ408" s="16" t="s">
        <v>82</v>
      </c>
      <c r="BK408" s="196">
        <f>ROUND(I408*H408,2)</f>
        <v>0</v>
      </c>
      <c r="BL408" s="16" t="s">
        <v>218</v>
      </c>
      <c r="BM408" s="195" t="s">
        <v>753</v>
      </c>
    </row>
    <row r="409" spans="2:65" s="1" customFormat="1" ht="16.5" customHeight="1">
      <c r="B409" s="33"/>
      <c r="C409" s="184" t="s">
        <v>754</v>
      </c>
      <c r="D409" s="184" t="s">
        <v>213</v>
      </c>
      <c r="E409" s="185" t="s">
        <v>755</v>
      </c>
      <c r="F409" s="186" t="s">
        <v>756</v>
      </c>
      <c r="G409" s="187" t="s">
        <v>416</v>
      </c>
      <c r="H409" s="188">
        <v>15</v>
      </c>
      <c r="I409" s="189"/>
      <c r="J409" s="190">
        <f>ROUND(I409*H409,2)</f>
        <v>0</v>
      </c>
      <c r="K409" s="186" t="s">
        <v>217</v>
      </c>
      <c r="L409" s="37"/>
      <c r="M409" s="191" t="s">
        <v>1</v>
      </c>
      <c r="N409" s="192" t="s">
        <v>39</v>
      </c>
      <c r="O409" s="65"/>
      <c r="P409" s="193">
        <f>O409*H409</f>
        <v>0</v>
      </c>
      <c r="Q409" s="193">
        <v>0</v>
      </c>
      <c r="R409" s="193">
        <f>Q409*H409</f>
        <v>0</v>
      </c>
      <c r="S409" s="193">
        <v>0</v>
      </c>
      <c r="T409" s="194">
        <f>S409*H409</f>
        <v>0</v>
      </c>
      <c r="AR409" s="195" t="s">
        <v>218</v>
      </c>
      <c r="AT409" s="195" t="s">
        <v>213</v>
      </c>
      <c r="AU409" s="195" t="s">
        <v>82</v>
      </c>
      <c r="AY409" s="16" t="s">
        <v>212</v>
      </c>
      <c r="BE409" s="196">
        <f>IF(N409="základní",J409,0)</f>
        <v>0</v>
      </c>
      <c r="BF409" s="196">
        <f>IF(N409="snížená",J409,0)</f>
        <v>0</v>
      </c>
      <c r="BG409" s="196">
        <f>IF(N409="zákl. přenesená",J409,0)</f>
        <v>0</v>
      </c>
      <c r="BH409" s="196">
        <f>IF(N409="sníž. přenesená",J409,0)</f>
        <v>0</v>
      </c>
      <c r="BI409" s="196">
        <f>IF(N409="nulová",J409,0)</f>
        <v>0</v>
      </c>
      <c r="BJ409" s="16" t="s">
        <v>82</v>
      </c>
      <c r="BK409" s="196">
        <f>ROUND(I409*H409,2)</f>
        <v>0</v>
      </c>
      <c r="BL409" s="16" t="s">
        <v>218</v>
      </c>
      <c r="BM409" s="195" t="s">
        <v>757</v>
      </c>
    </row>
    <row r="410" spans="2:65" s="11" customFormat="1" ht="11.25">
      <c r="B410" s="197"/>
      <c r="C410" s="198"/>
      <c r="D410" s="199" t="s">
        <v>220</v>
      </c>
      <c r="E410" s="200" t="s">
        <v>758</v>
      </c>
      <c r="F410" s="201" t="s">
        <v>759</v>
      </c>
      <c r="G410" s="198"/>
      <c r="H410" s="202">
        <v>15</v>
      </c>
      <c r="I410" s="203"/>
      <c r="J410" s="198"/>
      <c r="K410" s="198"/>
      <c r="L410" s="204"/>
      <c r="M410" s="205"/>
      <c r="N410" s="206"/>
      <c r="O410" s="206"/>
      <c r="P410" s="206"/>
      <c r="Q410" s="206"/>
      <c r="R410" s="206"/>
      <c r="S410" s="206"/>
      <c r="T410" s="207"/>
      <c r="AT410" s="208" t="s">
        <v>220</v>
      </c>
      <c r="AU410" s="208" t="s">
        <v>82</v>
      </c>
      <c r="AV410" s="11" t="s">
        <v>84</v>
      </c>
      <c r="AW410" s="11" t="s">
        <v>30</v>
      </c>
      <c r="AX410" s="11" t="s">
        <v>82</v>
      </c>
      <c r="AY410" s="208" t="s">
        <v>212</v>
      </c>
    </row>
    <row r="411" spans="2:65" s="1" customFormat="1" ht="16.5" customHeight="1">
      <c r="B411" s="33"/>
      <c r="C411" s="184" t="s">
        <v>760</v>
      </c>
      <c r="D411" s="184" t="s">
        <v>213</v>
      </c>
      <c r="E411" s="185" t="s">
        <v>761</v>
      </c>
      <c r="F411" s="186" t="s">
        <v>762</v>
      </c>
      <c r="G411" s="187" t="s">
        <v>363</v>
      </c>
      <c r="H411" s="188">
        <v>69.3</v>
      </c>
      <c r="I411" s="189"/>
      <c r="J411" s="190">
        <f>ROUND(I411*H411,2)</f>
        <v>0</v>
      </c>
      <c r="K411" s="186" t="s">
        <v>217</v>
      </c>
      <c r="L411" s="37"/>
      <c r="M411" s="191" t="s">
        <v>1</v>
      </c>
      <c r="N411" s="192" t="s">
        <v>39</v>
      </c>
      <c r="O411" s="65"/>
      <c r="P411" s="193">
        <f>O411*H411</f>
        <v>0</v>
      </c>
      <c r="Q411" s="193">
        <v>0</v>
      </c>
      <c r="R411" s="193">
        <f>Q411*H411</f>
        <v>0</v>
      </c>
      <c r="S411" s="193">
        <v>0</v>
      </c>
      <c r="T411" s="194">
        <f>S411*H411</f>
        <v>0</v>
      </c>
      <c r="AR411" s="195" t="s">
        <v>218</v>
      </c>
      <c r="AT411" s="195" t="s">
        <v>213</v>
      </c>
      <c r="AU411" s="195" t="s">
        <v>82</v>
      </c>
      <c r="AY411" s="16" t="s">
        <v>212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6" t="s">
        <v>82</v>
      </c>
      <c r="BK411" s="196">
        <f>ROUND(I411*H411,2)</f>
        <v>0</v>
      </c>
      <c r="BL411" s="16" t="s">
        <v>218</v>
      </c>
      <c r="BM411" s="195" t="s">
        <v>763</v>
      </c>
    </row>
    <row r="412" spans="2:65" s="12" customFormat="1" ht="11.25">
      <c r="B412" s="209"/>
      <c r="C412" s="210"/>
      <c r="D412" s="199" t="s">
        <v>220</v>
      </c>
      <c r="E412" s="211" t="s">
        <v>1</v>
      </c>
      <c r="F412" s="212" t="s">
        <v>255</v>
      </c>
      <c r="G412" s="210"/>
      <c r="H412" s="211" t="s">
        <v>1</v>
      </c>
      <c r="I412" s="213"/>
      <c r="J412" s="210"/>
      <c r="K412" s="210"/>
      <c r="L412" s="214"/>
      <c r="M412" s="215"/>
      <c r="N412" s="216"/>
      <c r="O412" s="216"/>
      <c r="P412" s="216"/>
      <c r="Q412" s="216"/>
      <c r="R412" s="216"/>
      <c r="S412" s="216"/>
      <c r="T412" s="217"/>
      <c r="AT412" s="218" t="s">
        <v>220</v>
      </c>
      <c r="AU412" s="218" t="s">
        <v>82</v>
      </c>
      <c r="AV412" s="12" t="s">
        <v>82</v>
      </c>
      <c r="AW412" s="12" t="s">
        <v>30</v>
      </c>
      <c r="AX412" s="12" t="s">
        <v>74</v>
      </c>
      <c r="AY412" s="218" t="s">
        <v>212</v>
      </c>
    </row>
    <row r="413" spans="2:65" s="11" customFormat="1" ht="11.25">
      <c r="B413" s="197"/>
      <c r="C413" s="198"/>
      <c r="D413" s="199" t="s">
        <v>220</v>
      </c>
      <c r="E413" s="200" t="s">
        <v>764</v>
      </c>
      <c r="F413" s="201" t="s">
        <v>765</v>
      </c>
      <c r="G413" s="198"/>
      <c r="H413" s="202">
        <v>69.3</v>
      </c>
      <c r="I413" s="203"/>
      <c r="J413" s="198"/>
      <c r="K413" s="198"/>
      <c r="L413" s="204"/>
      <c r="M413" s="219"/>
      <c r="N413" s="220"/>
      <c r="O413" s="220"/>
      <c r="P413" s="220"/>
      <c r="Q413" s="220"/>
      <c r="R413" s="220"/>
      <c r="S413" s="220"/>
      <c r="T413" s="221"/>
      <c r="AT413" s="208" t="s">
        <v>220</v>
      </c>
      <c r="AU413" s="208" t="s">
        <v>82</v>
      </c>
      <c r="AV413" s="11" t="s">
        <v>84</v>
      </c>
      <c r="AW413" s="11" t="s">
        <v>30</v>
      </c>
      <c r="AX413" s="11" t="s">
        <v>82</v>
      </c>
      <c r="AY413" s="208" t="s">
        <v>212</v>
      </c>
    </row>
    <row r="414" spans="2:65" s="1" customFormat="1" ht="6.95" customHeight="1">
      <c r="B414" s="48"/>
      <c r="C414" s="49"/>
      <c r="D414" s="49"/>
      <c r="E414" s="49"/>
      <c r="F414" s="49"/>
      <c r="G414" s="49"/>
      <c r="H414" s="49"/>
      <c r="I414" s="143"/>
      <c r="J414" s="49"/>
      <c r="K414" s="49"/>
      <c r="L414" s="37"/>
    </row>
  </sheetData>
  <sheetProtection algorithmName="SHA-512" hashValue="sVaORDFbnXKPGChSdEI8XzSoDuxb8SbaLB21iHeIWlSOhJW/PISHF3I6CN+l+cJyfUI9RpCZEyGnA88X7rn3HQ==" saltValue="HQXtbesvFxc//26xllkDt8NjGhttSqOZdn5R008hZMcrJqeQ9DurLmZ6RhykCcBp5ukFy9iSgm1iRIQZk908pg==" spinCount="100000" sheet="1" objects="1" scenarios="1" formatColumns="0" formatRows="0" autoFilter="0"/>
  <autoFilter ref="C125:K413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7"/>
  <sheetViews>
    <sheetView showGridLines="0" workbookViewId="0">
      <selection activeCell="F30" sqref="F3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2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87</v>
      </c>
      <c r="AZ2" s="103" t="s">
        <v>766</v>
      </c>
      <c r="BA2" s="103" t="s">
        <v>1</v>
      </c>
      <c r="BB2" s="103" t="s">
        <v>1</v>
      </c>
      <c r="BC2" s="103" t="s">
        <v>767</v>
      </c>
      <c r="BD2" s="103" t="s">
        <v>84</v>
      </c>
    </row>
    <row r="3" spans="2:5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9"/>
      <c r="AT3" s="16" t="s">
        <v>84</v>
      </c>
      <c r="AZ3" s="103" t="s">
        <v>768</v>
      </c>
      <c r="BA3" s="103" t="s">
        <v>1</v>
      </c>
      <c r="BB3" s="103" t="s">
        <v>1</v>
      </c>
      <c r="BC3" s="103" t="s">
        <v>769</v>
      </c>
      <c r="BD3" s="103" t="s">
        <v>84</v>
      </c>
    </row>
    <row r="4" spans="2:56" ht="24.95" customHeight="1">
      <c r="B4" s="19"/>
      <c r="D4" s="107" t="s">
        <v>98</v>
      </c>
      <c r="L4" s="19"/>
      <c r="M4" s="108" t="s">
        <v>10</v>
      </c>
      <c r="AT4" s="16" t="s">
        <v>4</v>
      </c>
      <c r="AZ4" s="103" t="s">
        <v>770</v>
      </c>
      <c r="BA4" s="103" t="s">
        <v>1</v>
      </c>
      <c r="BB4" s="103" t="s">
        <v>1</v>
      </c>
      <c r="BC4" s="103" t="s">
        <v>84</v>
      </c>
      <c r="BD4" s="103" t="s">
        <v>84</v>
      </c>
    </row>
    <row r="5" spans="2:56" ht="6.95" customHeight="1">
      <c r="B5" s="19"/>
      <c r="L5" s="19"/>
      <c r="AZ5" s="103" t="s">
        <v>771</v>
      </c>
      <c r="BA5" s="103" t="s">
        <v>1</v>
      </c>
      <c r="BB5" s="103" t="s">
        <v>1</v>
      </c>
      <c r="BC5" s="103" t="s">
        <v>772</v>
      </c>
      <c r="BD5" s="103" t="s">
        <v>84</v>
      </c>
    </row>
    <row r="6" spans="2:56" ht="12" customHeight="1">
      <c r="B6" s="19"/>
      <c r="D6" s="109" t="s">
        <v>16</v>
      </c>
      <c r="L6" s="19"/>
      <c r="AZ6" s="103" t="s">
        <v>773</v>
      </c>
      <c r="BA6" s="103" t="s">
        <v>1</v>
      </c>
      <c r="BB6" s="103" t="s">
        <v>1</v>
      </c>
      <c r="BC6" s="103" t="s">
        <v>82</v>
      </c>
      <c r="BD6" s="103" t="s">
        <v>84</v>
      </c>
    </row>
    <row r="7" spans="2:56" ht="16.5" customHeight="1">
      <c r="B7" s="19"/>
      <c r="E7" s="298" t="str">
        <f>'Rekapitulace stavby'!K6</f>
        <v>III/22920 Kounov - most ev. č. 22920-2</v>
      </c>
      <c r="F7" s="299"/>
      <c r="G7" s="299"/>
      <c r="H7" s="299"/>
      <c r="L7" s="19"/>
      <c r="AZ7" s="103" t="s">
        <v>774</v>
      </c>
      <c r="BA7" s="103" t="s">
        <v>1</v>
      </c>
      <c r="BB7" s="103" t="s">
        <v>1</v>
      </c>
      <c r="BC7" s="103" t="s">
        <v>775</v>
      </c>
      <c r="BD7" s="103" t="s">
        <v>84</v>
      </c>
    </row>
    <row r="8" spans="2:56" s="1" customFormat="1" ht="12" customHeight="1">
      <c r="B8" s="37"/>
      <c r="D8" s="109" t="s">
        <v>107</v>
      </c>
      <c r="I8" s="110"/>
      <c r="L8" s="37"/>
      <c r="AZ8" s="103" t="s">
        <v>776</v>
      </c>
      <c r="BA8" s="103" t="s">
        <v>1</v>
      </c>
      <c r="BB8" s="103" t="s">
        <v>1</v>
      </c>
      <c r="BC8" s="103" t="s">
        <v>777</v>
      </c>
      <c r="BD8" s="103" t="s">
        <v>84</v>
      </c>
    </row>
    <row r="9" spans="2:56" s="1" customFormat="1" ht="36.950000000000003" customHeight="1">
      <c r="B9" s="37"/>
      <c r="E9" s="300" t="s">
        <v>778</v>
      </c>
      <c r="F9" s="301"/>
      <c r="G9" s="301"/>
      <c r="H9" s="301"/>
      <c r="I9" s="110"/>
      <c r="L9" s="37"/>
      <c r="AZ9" s="103" t="s">
        <v>779</v>
      </c>
      <c r="BA9" s="103" t="s">
        <v>1</v>
      </c>
      <c r="BB9" s="103" t="s">
        <v>1</v>
      </c>
      <c r="BC9" s="103" t="s">
        <v>780</v>
      </c>
      <c r="BD9" s="103" t="s">
        <v>84</v>
      </c>
    </row>
    <row r="10" spans="2:56" s="1" customFormat="1" ht="11.25">
      <c r="B10" s="37"/>
      <c r="I10" s="110"/>
      <c r="L10" s="37"/>
      <c r="AZ10" s="103" t="s">
        <v>781</v>
      </c>
      <c r="BA10" s="103" t="s">
        <v>1</v>
      </c>
      <c r="BB10" s="103" t="s">
        <v>1</v>
      </c>
      <c r="BC10" s="103" t="s">
        <v>782</v>
      </c>
      <c r="BD10" s="103" t="s">
        <v>84</v>
      </c>
    </row>
    <row r="11" spans="2:56" s="1" customFormat="1" ht="12" customHeight="1">
      <c r="B11" s="37"/>
      <c r="D11" s="109" t="s">
        <v>18</v>
      </c>
      <c r="F11" s="111" t="s">
        <v>1</v>
      </c>
      <c r="I11" s="112" t="s">
        <v>19</v>
      </c>
      <c r="J11" s="111" t="s">
        <v>1</v>
      </c>
      <c r="L11" s="37"/>
      <c r="AZ11" s="103" t="s">
        <v>783</v>
      </c>
      <c r="BA11" s="103" t="s">
        <v>1</v>
      </c>
      <c r="BB11" s="103" t="s">
        <v>1</v>
      </c>
      <c r="BC11" s="103" t="s">
        <v>784</v>
      </c>
      <c r="BD11" s="103" t="s">
        <v>84</v>
      </c>
    </row>
    <row r="12" spans="2:56" s="1" customFormat="1" ht="12" customHeight="1">
      <c r="B12" s="37"/>
      <c r="D12" s="109" t="s">
        <v>20</v>
      </c>
      <c r="F12" s="111" t="s">
        <v>21</v>
      </c>
      <c r="I12" s="112" t="s">
        <v>22</v>
      </c>
      <c r="J12" s="113">
        <f>'Rekapitulace stavby'!AN8</f>
        <v>43655</v>
      </c>
      <c r="L12" s="37"/>
      <c r="AZ12" s="103" t="s">
        <v>785</v>
      </c>
      <c r="BA12" s="103" t="s">
        <v>1</v>
      </c>
      <c r="BB12" s="103" t="s">
        <v>1</v>
      </c>
      <c r="BC12" s="103" t="s">
        <v>786</v>
      </c>
      <c r="BD12" s="103" t="s">
        <v>84</v>
      </c>
    </row>
    <row r="13" spans="2:56" s="1" customFormat="1" ht="10.9" customHeight="1">
      <c r="B13" s="37"/>
      <c r="I13" s="110"/>
      <c r="L13" s="37"/>
    </row>
    <row r="14" spans="2:56" s="1" customFormat="1" ht="12" customHeight="1">
      <c r="B14" s="37"/>
      <c r="D14" s="109" t="s">
        <v>23</v>
      </c>
      <c r="I14" s="112" t="s">
        <v>24</v>
      </c>
      <c r="J14" s="111" t="s">
        <v>1</v>
      </c>
      <c r="L14" s="37"/>
    </row>
    <row r="15" spans="2:56" s="1" customFormat="1" ht="18" customHeight="1">
      <c r="B15" s="37"/>
      <c r="E15" s="111" t="s">
        <v>25</v>
      </c>
      <c r="I15" s="112" t="s">
        <v>26</v>
      </c>
      <c r="J15" s="111" t="s">
        <v>1</v>
      </c>
      <c r="L15" s="37"/>
    </row>
    <row r="16" spans="2:56" s="1" customFormat="1" ht="6.95" customHeight="1">
      <c r="B16" s="37"/>
      <c r="I16" s="110"/>
      <c r="L16" s="37"/>
    </row>
    <row r="17" spans="2:12" s="1" customFormat="1" ht="12" customHeight="1">
      <c r="B17" s="37"/>
      <c r="D17" s="109" t="s">
        <v>27</v>
      </c>
      <c r="I17" s="112" t="s">
        <v>24</v>
      </c>
      <c r="J17" s="29"/>
      <c r="L17" s="37"/>
    </row>
    <row r="18" spans="2:12" s="1" customFormat="1" ht="18" customHeight="1">
      <c r="B18" s="37"/>
      <c r="E18" s="302"/>
      <c r="F18" s="303"/>
      <c r="G18" s="303"/>
      <c r="H18" s="303"/>
      <c r="I18" s="112" t="s">
        <v>26</v>
      </c>
      <c r="J18" s="29"/>
      <c r="L18" s="37"/>
    </row>
    <row r="19" spans="2:12" s="1" customFormat="1" ht="6.95" customHeight="1">
      <c r="B19" s="37"/>
      <c r="I19" s="110"/>
      <c r="L19" s="37"/>
    </row>
    <row r="20" spans="2:12" s="1" customFormat="1" ht="12" customHeight="1">
      <c r="B20" s="37"/>
      <c r="D20" s="109" t="s">
        <v>28</v>
      </c>
      <c r="I20" s="112" t="s">
        <v>24</v>
      </c>
      <c r="J20" s="111" t="s">
        <v>1</v>
      </c>
      <c r="L20" s="37"/>
    </row>
    <row r="21" spans="2:12" s="1" customFormat="1" ht="18" customHeight="1">
      <c r="B21" s="37"/>
      <c r="E21" s="111" t="s">
        <v>29</v>
      </c>
      <c r="I21" s="112" t="s">
        <v>26</v>
      </c>
      <c r="J21" s="111" t="s">
        <v>1</v>
      </c>
      <c r="L21" s="37"/>
    </row>
    <row r="22" spans="2:12" s="1" customFormat="1" ht="6.95" customHeight="1">
      <c r="B22" s="37"/>
      <c r="I22" s="110"/>
      <c r="L22" s="37"/>
    </row>
    <row r="23" spans="2:12" s="1" customFormat="1" ht="12" customHeight="1">
      <c r="B23" s="37"/>
      <c r="D23" s="109" t="s">
        <v>31</v>
      </c>
      <c r="I23" s="112" t="s">
        <v>24</v>
      </c>
      <c r="J23" s="111" t="str">
        <f>IF('Rekapitulace stavby'!AN19="","",'Rekapitulace stavby'!AN19)</f>
        <v/>
      </c>
      <c r="L23" s="37"/>
    </row>
    <row r="24" spans="2:12" s="1" customFormat="1" ht="18" customHeight="1">
      <c r="B24" s="37"/>
      <c r="E24" s="111" t="str">
        <f>IF('Rekapitulace stavby'!E20="","",'Rekapitulace stavby'!E20)</f>
        <v xml:space="preserve"> </v>
      </c>
      <c r="I24" s="112" t="s">
        <v>26</v>
      </c>
      <c r="J24" s="111" t="str">
        <f>IF('Rekapitulace stavby'!AN20="","",'Rekapitulace stavby'!AN20)</f>
        <v/>
      </c>
      <c r="L24" s="37"/>
    </row>
    <row r="25" spans="2:12" s="1" customFormat="1" ht="6.95" customHeight="1">
      <c r="B25" s="37"/>
      <c r="I25" s="110"/>
      <c r="L25" s="37"/>
    </row>
    <row r="26" spans="2:12" s="1" customFormat="1" ht="12" customHeight="1">
      <c r="B26" s="37"/>
      <c r="D26" s="109" t="s">
        <v>33</v>
      </c>
      <c r="I26" s="110"/>
      <c r="L26" s="37"/>
    </row>
    <row r="27" spans="2:12" s="7" customFormat="1" ht="16.5" customHeight="1">
      <c r="B27" s="114"/>
      <c r="E27" s="304" t="s">
        <v>1</v>
      </c>
      <c r="F27" s="304"/>
      <c r="G27" s="304"/>
      <c r="H27" s="304"/>
      <c r="I27" s="115"/>
      <c r="L27" s="114"/>
    </row>
    <row r="28" spans="2:12" s="1" customFormat="1" ht="6.95" customHeight="1">
      <c r="B28" s="37"/>
      <c r="I28" s="110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7"/>
      <c r="J29" s="61"/>
      <c r="K29" s="61"/>
      <c r="L29" s="37"/>
    </row>
    <row r="30" spans="2:12" s="1" customFormat="1" ht="25.35" customHeight="1">
      <c r="B30" s="37"/>
      <c r="D30" s="118" t="s">
        <v>34</v>
      </c>
      <c r="I30" s="110"/>
      <c r="J30" s="119">
        <f>ROUND(J121,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7"/>
      <c r="J31" s="61"/>
      <c r="K31" s="61"/>
      <c r="L31" s="37"/>
    </row>
    <row r="32" spans="2:12" s="1" customFormat="1" ht="14.45" customHeight="1">
      <c r="B32" s="37"/>
      <c r="F32" s="120" t="s">
        <v>36</v>
      </c>
      <c r="I32" s="121" t="s">
        <v>35</v>
      </c>
      <c r="J32" s="120" t="s">
        <v>37</v>
      </c>
      <c r="L32" s="37"/>
    </row>
    <row r="33" spans="2:12" s="1" customFormat="1" ht="14.45" customHeight="1">
      <c r="B33" s="37"/>
      <c r="D33" s="122" t="s">
        <v>38</v>
      </c>
      <c r="E33" s="109" t="s">
        <v>39</v>
      </c>
      <c r="F33" s="123">
        <f>ROUND((SUM(BE121:BE176)),  2)</f>
        <v>0</v>
      </c>
      <c r="I33" s="124">
        <v>0.21</v>
      </c>
      <c r="J33" s="123">
        <f>ROUND(((SUM(BE121:BE176))*I33),  2)</f>
        <v>0</v>
      </c>
      <c r="L33" s="37"/>
    </row>
    <row r="34" spans="2:12" s="1" customFormat="1" ht="14.45" customHeight="1">
      <c r="B34" s="37"/>
      <c r="E34" s="109" t="s">
        <v>40</v>
      </c>
      <c r="F34" s="123">
        <f>ROUND((SUM(BF121:BF176)),  2)</f>
        <v>0</v>
      </c>
      <c r="I34" s="124">
        <v>0.15</v>
      </c>
      <c r="J34" s="123">
        <f>ROUND(((SUM(BF121:BF176))*I34),  2)</f>
        <v>0</v>
      </c>
      <c r="L34" s="37"/>
    </row>
    <row r="35" spans="2:12" s="1" customFormat="1" ht="14.45" hidden="1" customHeight="1">
      <c r="B35" s="37"/>
      <c r="E35" s="109" t="s">
        <v>41</v>
      </c>
      <c r="F35" s="123">
        <f>ROUND((SUM(BG121:BG176)),  2)</f>
        <v>0</v>
      </c>
      <c r="I35" s="124">
        <v>0.21</v>
      </c>
      <c r="J35" s="123">
        <f>0</f>
        <v>0</v>
      </c>
      <c r="L35" s="37"/>
    </row>
    <row r="36" spans="2:12" s="1" customFormat="1" ht="14.45" hidden="1" customHeight="1">
      <c r="B36" s="37"/>
      <c r="E36" s="109" t="s">
        <v>42</v>
      </c>
      <c r="F36" s="123">
        <f>ROUND((SUM(BH121:BH176)),  2)</f>
        <v>0</v>
      </c>
      <c r="I36" s="124">
        <v>0.15</v>
      </c>
      <c r="J36" s="123">
        <f>0</f>
        <v>0</v>
      </c>
      <c r="L36" s="37"/>
    </row>
    <row r="37" spans="2:12" s="1" customFormat="1" ht="14.45" hidden="1" customHeight="1">
      <c r="B37" s="37"/>
      <c r="E37" s="109" t="s">
        <v>43</v>
      </c>
      <c r="F37" s="123">
        <f>ROUND((SUM(BI121:BI176)),  2)</f>
        <v>0</v>
      </c>
      <c r="I37" s="124">
        <v>0</v>
      </c>
      <c r="J37" s="123">
        <f>0</f>
        <v>0</v>
      </c>
      <c r="L37" s="37"/>
    </row>
    <row r="38" spans="2:12" s="1" customFormat="1" ht="6.95" customHeight="1">
      <c r="B38" s="37"/>
      <c r="I38" s="110"/>
      <c r="L38" s="37"/>
    </row>
    <row r="39" spans="2:12" s="1" customFormat="1" ht="25.35" customHeight="1">
      <c r="B39" s="37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30"/>
      <c r="J39" s="131">
        <f>SUM(J30:J37)</f>
        <v>0</v>
      </c>
      <c r="K39" s="132"/>
      <c r="L39" s="37"/>
    </row>
    <row r="40" spans="2:12" s="1" customFormat="1" ht="14.45" customHeight="1">
      <c r="B40" s="37"/>
      <c r="I40" s="110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3" t="s">
        <v>47</v>
      </c>
      <c r="E50" s="134"/>
      <c r="F50" s="134"/>
      <c r="G50" s="133" t="s">
        <v>48</v>
      </c>
      <c r="H50" s="134"/>
      <c r="I50" s="135"/>
      <c r="J50" s="134"/>
      <c r="K50" s="134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7"/>
      <c r="D61" s="136" t="s">
        <v>49</v>
      </c>
      <c r="E61" s="137"/>
      <c r="F61" s="138" t="s">
        <v>50</v>
      </c>
      <c r="G61" s="136" t="s">
        <v>49</v>
      </c>
      <c r="H61" s="137"/>
      <c r="I61" s="139"/>
      <c r="J61" s="140" t="s">
        <v>50</v>
      </c>
      <c r="K61" s="137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7"/>
      <c r="D65" s="133" t="s">
        <v>51</v>
      </c>
      <c r="E65" s="134"/>
      <c r="F65" s="134"/>
      <c r="G65" s="133" t="s">
        <v>52</v>
      </c>
      <c r="H65" s="134"/>
      <c r="I65" s="135"/>
      <c r="J65" s="134"/>
      <c r="K65" s="134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36" t="s">
        <v>49</v>
      </c>
      <c r="E76" s="137"/>
      <c r="F76" s="138" t="s">
        <v>50</v>
      </c>
      <c r="G76" s="136" t="s">
        <v>49</v>
      </c>
      <c r="H76" s="137"/>
      <c r="I76" s="139"/>
      <c r="J76" s="140" t="s">
        <v>50</v>
      </c>
      <c r="K76" s="137"/>
      <c r="L76" s="37"/>
    </row>
    <row r="77" spans="2:12" s="1" customFormat="1" ht="14.45" customHeight="1">
      <c r="B77" s="141"/>
      <c r="C77" s="142"/>
      <c r="D77" s="142"/>
      <c r="E77" s="142"/>
      <c r="F77" s="142"/>
      <c r="G77" s="142"/>
      <c r="H77" s="142"/>
      <c r="I77" s="143"/>
      <c r="J77" s="142"/>
      <c r="K77" s="142"/>
      <c r="L77" s="37"/>
    </row>
    <row r="81" spans="2:47" s="1" customFormat="1" ht="6.95" customHeight="1">
      <c r="B81" s="144"/>
      <c r="C81" s="145"/>
      <c r="D81" s="145"/>
      <c r="E81" s="145"/>
      <c r="F81" s="145"/>
      <c r="G81" s="145"/>
      <c r="H81" s="145"/>
      <c r="I81" s="146"/>
      <c r="J81" s="145"/>
      <c r="K81" s="145"/>
      <c r="L81" s="37"/>
    </row>
    <row r="82" spans="2:47" s="1" customFormat="1" ht="24.95" customHeight="1">
      <c r="B82" s="33"/>
      <c r="C82" s="22" t="s">
        <v>183</v>
      </c>
      <c r="D82" s="34"/>
      <c r="E82" s="34"/>
      <c r="F82" s="34"/>
      <c r="G82" s="34"/>
      <c r="H82" s="34"/>
      <c r="I82" s="110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10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10"/>
      <c r="J84" s="34"/>
      <c r="K84" s="34"/>
      <c r="L84" s="37"/>
    </row>
    <row r="85" spans="2:47" s="1" customFormat="1" ht="16.5" customHeight="1">
      <c r="B85" s="33"/>
      <c r="C85" s="34"/>
      <c r="D85" s="34"/>
      <c r="E85" s="305" t="str">
        <f>E7</f>
        <v>III/22920 Kounov - most ev. č. 22920-2</v>
      </c>
      <c r="F85" s="306"/>
      <c r="G85" s="306"/>
      <c r="H85" s="306"/>
      <c r="I85" s="110"/>
      <c r="J85" s="34"/>
      <c r="K85" s="34"/>
      <c r="L85" s="37"/>
    </row>
    <row r="86" spans="2:47" s="1" customFormat="1" ht="12" customHeight="1">
      <c r="B86" s="33"/>
      <c r="C86" s="28" t="s">
        <v>107</v>
      </c>
      <c r="D86" s="34"/>
      <c r="E86" s="34"/>
      <c r="F86" s="34"/>
      <c r="G86" s="34"/>
      <c r="H86" s="34"/>
      <c r="I86" s="110"/>
      <c r="J86" s="34"/>
      <c r="K86" s="34"/>
      <c r="L86" s="37"/>
    </row>
    <row r="87" spans="2:47" s="1" customFormat="1" ht="16.5" customHeight="1">
      <c r="B87" s="33"/>
      <c r="C87" s="34"/>
      <c r="D87" s="34"/>
      <c r="E87" s="277" t="str">
        <f>E9</f>
        <v>SO 301 - Přeložka dešťové kanalizace</v>
      </c>
      <c r="F87" s="307"/>
      <c r="G87" s="307"/>
      <c r="H87" s="307"/>
      <c r="I87" s="110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10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>Kounov</v>
      </c>
      <c r="G89" s="34"/>
      <c r="H89" s="34"/>
      <c r="I89" s="112" t="s">
        <v>22</v>
      </c>
      <c r="J89" s="60">
        <f>IF(J12="","",J12)</f>
        <v>43655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10"/>
      <c r="J90" s="34"/>
      <c r="K90" s="34"/>
      <c r="L90" s="37"/>
    </row>
    <row r="91" spans="2:47" s="1" customFormat="1" ht="15.2" customHeight="1">
      <c r="B91" s="33"/>
      <c r="C91" s="28" t="s">
        <v>23</v>
      </c>
      <c r="D91" s="34"/>
      <c r="E91" s="34"/>
      <c r="F91" s="26" t="str">
        <f>E15</f>
        <v>Krajská správa a údržba silnic středočeského kraje</v>
      </c>
      <c r="G91" s="34"/>
      <c r="H91" s="34"/>
      <c r="I91" s="112" t="s">
        <v>28</v>
      </c>
      <c r="J91" s="31" t="str">
        <f>E21</f>
        <v>Ingutis, spol. s r.o.</v>
      </c>
      <c r="K91" s="34"/>
      <c r="L91" s="37"/>
    </row>
    <row r="92" spans="2:47" s="1" customFormat="1" ht="15.2" customHeight="1">
      <c r="B92" s="33"/>
      <c r="C92" s="28" t="s">
        <v>27</v>
      </c>
      <c r="D92" s="34"/>
      <c r="E92" s="34"/>
      <c r="F92" s="26" t="str">
        <f>IF(E18="","",E18)</f>
        <v/>
      </c>
      <c r="G92" s="34"/>
      <c r="H92" s="34"/>
      <c r="I92" s="112" t="s">
        <v>31</v>
      </c>
      <c r="J92" s="31" t="str">
        <f>E24</f>
        <v xml:space="preserve"> 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10"/>
      <c r="J93" s="34"/>
      <c r="K93" s="34"/>
      <c r="L93" s="37"/>
    </row>
    <row r="94" spans="2:47" s="1" customFormat="1" ht="29.25" customHeight="1">
      <c r="B94" s="33"/>
      <c r="C94" s="147" t="s">
        <v>184</v>
      </c>
      <c r="D94" s="148"/>
      <c r="E94" s="148"/>
      <c r="F94" s="148"/>
      <c r="G94" s="148"/>
      <c r="H94" s="148"/>
      <c r="I94" s="149"/>
      <c r="J94" s="150" t="s">
        <v>185</v>
      </c>
      <c r="K94" s="148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10"/>
      <c r="J95" s="34"/>
      <c r="K95" s="34"/>
      <c r="L95" s="37"/>
    </row>
    <row r="96" spans="2:47" s="1" customFormat="1" ht="22.9" customHeight="1">
      <c r="B96" s="33"/>
      <c r="C96" s="151" t="s">
        <v>186</v>
      </c>
      <c r="D96" s="34"/>
      <c r="E96" s="34"/>
      <c r="F96" s="34"/>
      <c r="G96" s="34"/>
      <c r="H96" s="34"/>
      <c r="I96" s="110"/>
      <c r="J96" s="78">
        <f>J121</f>
        <v>0</v>
      </c>
      <c r="K96" s="34"/>
      <c r="L96" s="37"/>
      <c r="AU96" s="16" t="s">
        <v>187</v>
      </c>
    </row>
    <row r="97" spans="2:12" s="8" customFormat="1" ht="24.95" customHeight="1">
      <c r="B97" s="152"/>
      <c r="C97" s="153"/>
      <c r="D97" s="154" t="s">
        <v>787</v>
      </c>
      <c r="E97" s="155"/>
      <c r="F97" s="155"/>
      <c r="G97" s="155"/>
      <c r="H97" s="155"/>
      <c r="I97" s="156"/>
      <c r="J97" s="157">
        <f>J122</f>
        <v>0</v>
      </c>
      <c r="K97" s="153"/>
      <c r="L97" s="158"/>
    </row>
    <row r="98" spans="2:12" s="13" customFormat="1" ht="19.899999999999999" customHeight="1">
      <c r="B98" s="222"/>
      <c r="C98" s="223"/>
      <c r="D98" s="224" t="s">
        <v>788</v>
      </c>
      <c r="E98" s="225"/>
      <c r="F98" s="225"/>
      <c r="G98" s="225"/>
      <c r="H98" s="225"/>
      <c r="I98" s="226"/>
      <c r="J98" s="227">
        <f>J123</f>
        <v>0</v>
      </c>
      <c r="K98" s="223"/>
      <c r="L98" s="228"/>
    </row>
    <row r="99" spans="2:12" s="13" customFormat="1" ht="19.899999999999999" customHeight="1">
      <c r="B99" s="222"/>
      <c r="C99" s="223"/>
      <c r="D99" s="224" t="s">
        <v>789</v>
      </c>
      <c r="E99" s="225"/>
      <c r="F99" s="225"/>
      <c r="G99" s="225"/>
      <c r="H99" s="225"/>
      <c r="I99" s="226"/>
      <c r="J99" s="227">
        <f>J158</f>
        <v>0</v>
      </c>
      <c r="K99" s="223"/>
      <c r="L99" s="228"/>
    </row>
    <row r="100" spans="2:12" s="13" customFormat="1" ht="19.899999999999999" customHeight="1">
      <c r="B100" s="222"/>
      <c r="C100" s="223"/>
      <c r="D100" s="224" t="s">
        <v>790</v>
      </c>
      <c r="E100" s="225"/>
      <c r="F100" s="225"/>
      <c r="G100" s="225"/>
      <c r="H100" s="225"/>
      <c r="I100" s="226"/>
      <c r="J100" s="227">
        <f>J161</f>
        <v>0</v>
      </c>
      <c r="K100" s="223"/>
      <c r="L100" s="228"/>
    </row>
    <row r="101" spans="2:12" s="13" customFormat="1" ht="19.899999999999999" customHeight="1">
      <c r="B101" s="222"/>
      <c r="C101" s="223"/>
      <c r="D101" s="224" t="s">
        <v>791</v>
      </c>
      <c r="E101" s="225"/>
      <c r="F101" s="225"/>
      <c r="G101" s="225"/>
      <c r="H101" s="225"/>
      <c r="I101" s="226"/>
      <c r="J101" s="227">
        <f>J175</f>
        <v>0</v>
      </c>
      <c r="K101" s="223"/>
      <c r="L101" s="228"/>
    </row>
    <row r="102" spans="2:12" s="1" customFormat="1" ht="21.75" customHeight="1">
      <c r="B102" s="33"/>
      <c r="C102" s="34"/>
      <c r="D102" s="34"/>
      <c r="E102" s="34"/>
      <c r="F102" s="34"/>
      <c r="G102" s="34"/>
      <c r="H102" s="34"/>
      <c r="I102" s="110"/>
      <c r="J102" s="34"/>
      <c r="K102" s="34"/>
      <c r="L102" s="37"/>
    </row>
    <row r="103" spans="2:12" s="1" customFormat="1" ht="6.95" customHeight="1">
      <c r="B103" s="48"/>
      <c r="C103" s="49"/>
      <c r="D103" s="49"/>
      <c r="E103" s="49"/>
      <c r="F103" s="49"/>
      <c r="G103" s="49"/>
      <c r="H103" s="49"/>
      <c r="I103" s="143"/>
      <c r="J103" s="49"/>
      <c r="K103" s="49"/>
      <c r="L103" s="37"/>
    </row>
    <row r="107" spans="2:12" s="1" customFormat="1" ht="6.95" customHeight="1">
      <c r="B107" s="50"/>
      <c r="C107" s="51"/>
      <c r="D107" s="51"/>
      <c r="E107" s="51"/>
      <c r="F107" s="51"/>
      <c r="G107" s="51"/>
      <c r="H107" s="51"/>
      <c r="I107" s="146"/>
      <c r="J107" s="51"/>
      <c r="K107" s="51"/>
      <c r="L107" s="37"/>
    </row>
    <row r="108" spans="2:12" s="1" customFormat="1" ht="24.95" customHeight="1">
      <c r="B108" s="33"/>
      <c r="C108" s="22" t="s">
        <v>198</v>
      </c>
      <c r="D108" s="34"/>
      <c r="E108" s="34"/>
      <c r="F108" s="34"/>
      <c r="G108" s="34"/>
      <c r="H108" s="34"/>
      <c r="I108" s="110"/>
      <c r="J108" s="34"/>
      <c r="K108" s="34"/>
      <c r="L108" s="37"/>
    </row>
    <row r="109" spans="2:12" s="1" customFormat="1" ht="6.95" customHeight="1">
      <c r="B109" s="33"/>
      <c r="C109" s="34"/>
      <c r="D109" s="34"/>
      <c r="E109" s="34"/>
      <c r="F109" s="34"/>
      <c r="G109" s="34"/>
      <c r="H109" s="34"/>
      <c r="I109" s="110"/>
      <c r="J109" s="34"/>
      <c r="K109" s="34"/>
      <c r="L109" s="37"/>
    </row>
    <row r="110" spans="2:12" s="1" customFormat="1" ht="12" customHeight="1">
      <c r="B110" s="33"/>
      <c r="C110" s="28" t="s">
        <v>16</v>
      </c>
      <c r="D110" s="34"/>
      <c r="E110" s="34"/>
      <c r="F110" s="34"/>
      <c r="G110" s="34"/>
      <c r="H110" s="34"/>
      <c r="I110" s="110"/>
      <c r="J110" s="34"/>
      <c r="K110" s="34"/>
      <c r="L110" s="37"/>
    </row>
    <row r="111" spans="2:12" s="1" customFormat="1" ht="16.5" customHeight="1">
      <c r="B111" s="33"/>
      <c r="C111" s="34"/>
      <c r="D111" s="34"/>
      <c r="E111" s="305" t="str">
        <f>E7</f>
        <v>III/22920 Kounov - most ev. č. 22920-2</v>
      </c>
      <c r="F111" s="306"/>
      <c r="G111" s="306"/>
      <c r="H111" s="306"/>
      <c r="I111" s="110"/>
      <c r="J111" s="34"/>
      <c r="K111" s="34"/>
      <c r="L111" s="37"/>
    </row>
    <row r="112" spans="2:12" s="1" customFormat="1" ht="12" customHeight="1">
      <c r="B112" s="33"/>
      <c r="C112" s="28" t="s">
        <v>107</v>
      </c>
      <c r="D112" s="34"/>
      <c r="E112" s="34"/>
      <c r="F112" s="34"/>
      <c r="G112" s="34"/>
      <c r="H112" s="34"/>
      <c r="I112" s="110"/>
      <c r="J112" s="34"/>
      <c r="K112" s="34"/>
      <c r="L112" s="37"/>
    </row>
    <row r="113" spans="2:65" s="1" customFormat="1" ht="16.5" customHeight="1">
      <c r="B113" s="33"/>
      <c r="C113" s="34"/>
      <c r="D113" s="34"/>
      <c r="E113" s="277" t="str">
        <f>E9</f>
        <v>SO 301 - Přeložka dešťové kanalizace</v>
      </c>
      <c r="F113" s="307"/>
      <c r="G113" s="307"/>
      <c r="H113" s="307"/>
      <c r="I113" s="110"/>
      <c r="J113" s="34"/>
      <c r="K113" s="34"/>
      <c r="L113" s="37"/>
    </row>
    <row r="114" spans="2:65" s="1" customFormat="1" ht="6.95" customHeight="1">
      <c r="B114" s="33"/>
      <c r="C114" s="34"/>
      <c r="D114" s="34"/>
      <c r="E114" s="34"/>
      <c r="F114" s="34"/>
      <c r="G114" s="34"/>
      <c r="H114" s="34"/>
      <c r="I114" s="110"/>
      <c r="J114" s="34"/>
      <c r="K114" s="34"/>
      <c r="L114" s="37"/>
    </row>
    <row r="115" spans="2:65" s="1" customFormat="1" ht="12" customHeight="1">
      <c r="B115" s="33"/>
      <c r="C115" s="28" t="s">
        <v>20</v>
      </c>
      <c r="D115" s="34"/>
      <c r="E115" s="34"/>
      <c r="F115" s="26" t="str">
        <f>F12</f>
        <v>Kounov</v>
      </c>
      <c r="G115" s="34"/>
      <c r="H115" s="34"/>
      <c r="I115" s="112" t="s">
        <v>22</v>
      </c>
      <c r="J115" s="60">
        <f>IF(J12="","",J12)</f>
        <v>43655</v>
      </c>
      <c r="K115" s="34"/>
      <c r="L115" s="37"/>
    </row>
    <row r="116" spans="2:65" s="1" customFormat="1" ht="6.95" customHeight="1">
      <c r="B116" s="33"/>
      <c r="C116" s="34"/>
      <c r="D116" s="34"/>
      <c r="E116" s="34"/>
      <c r="F116" s="34"/>
      <c r="G116" s="34"/>
      <c r="H116" s="34"/>
      <c r="I116" s="110"/>
      <c r="J116" s="34"/>
      <c r="K116" s="34"/>
      <c r="L116" s="37"/>
    </row>
    <row r="117" spans="2:65" s="1" customFormat="1" ht="15.2" customHeight="1">
      <c r="B117" s="33"/>
      <c r="C117" s="28" t="s">
        <v>23</v>
      </c>
      <c r="D117" s="34"/>
      <c r="E117" s="34"/>
      <c r="F117" s="26" t="str">
        <f>E15</f>
        <v>Krajská správa a údržba silnic středočeského kraje</v>
      </c>
      <c r="G117" s="34"/>
      <c r="H117" s="34"/>
      <c r="I117" s="112" t="s">
        <v>28</v>
      </c>
      <c r="J117" s="31" t="str">
        <f>E21</f>
        <v>Ingutis, spol. s r.o.</v>
      </c>
      <c r="K117" s="34"/>
      <c r="L117" s="37"/>
    </row>
    <row r="118" spans="2:65" s="1" customFormat="1" ht="15.2" customHeight="1">
      <c r="B118" s="33"/>
      <c r="C118" s="28" t="s">
        <v>27</v>
      </c>
      <c r="D118" s="34"/>
      <c r="E118" s="34"/>
      <c r="F118" s="26" t="str">
        <f>IF(E18="","",E18)</f>
        <v/>
      </c>
      <c r="G118" s="34"/>
      <c r="H118" s="34"/>
      <c r="I118" s="112" t="s">
        <v>31</v>
      </c>
      <c r="J118" s="31" t="str">
        <f>E24</f>
        <v xml:space="preserve"> </v>
      </c>
      <c r="K118" s="34"/>
      <c r="L118" s="37"/>
    </row>
    <row r="119" spans="2:65" s="1" customFormat="1" ht="10.35" customHeight="1">
      <c r="B119" s="33"/>
      <c r="C119" s="34"/>
      <c r="D119" s="34"/>
      <c r="E119" s="34"/>
      <c r="F119" s="34"/>
      <c r="G119" s="34"/>
      <c r="H119" s="34"/>
      <c r="I119" s="110"/>
      <c r="J119" s="34"/>
      <c r="K119" s="34"/>
      <c r="L119" s="37"/>
    </row>
    <row r="120" spans="2:65" s="9" customFormat="1" ht="29.25" customHeight="1">
      <c r="B120" s="159"/>
      <c r="C120" s="160" t="s">
        <v>199</v>
      </c>
      <c r="D120" s="161" t="s">
        <v>59</v>
      </c>
      <c r="E120" s="161" t="s">
        <v>55</v>
      </c>
      <c r="F120" s="161" t="s">
        <v>56</v>
      </c>
      <c r="G120" s="161" t="s">
        <v>200</v>
      </c>
      <c r="H120" s="161" t="s">
        <v>201</v>
      </c>
      <c r="I120" s="162" t="s">
        <v>202</v>
      </c>
      <c r="J120" s="163" t="s">
        <v>185</v>
      </c>
      <c r="K120" s="164" t="s">
        <v>203</v>
      </c>
      <c r="L120" s="165"/>
      <c r="M120" s="69" t="s">
        <v>1</v>
      </c>
      <c r="N120" s="70" t="s">
        <v>38</v>
      </c>
      <c r="O120" s="70" t="s">
        <v>204</v>
      </c>
      <c r="P120" s="70" t="s">
        <v>205</v>
      </c>
      <c r="Q120" s="70" t="s">
        <v>206</v>
      </c>
      <c r="R120" s="70" t="s">
        <v>207</v>
      </c>
      <c r="S120" s="70" t="s">
        <v>208</v>
      </c>
      <c r="T120" s="71" t="s">
        <v>209</v>
      </c>
    </row>
    <row r="121" spans="2:65" s="1" customFormat="1" ht="22.9" customHeight="1">
      <c r="B121" s="33"/>
      <c r="C121" s="76" t="s">
        <v>210</v>
      </c>
      <c r="D121" s="34"/>
      <c r="E121" s="34"/>
      <c r="F121" s="34"/>
      <c r="G121" s="34"/>
      <c r="H121" s="34"/>
      <c r="I121" s="110"/>
      <c r="J121" s="166">
        <f>BK121</f>
        <v>0</v>
      </c>
      <c r="K121" s="34"/>
      <c r="L121" s="37"/>
      <c r="M121" s="72"/>
      <c r="N121" s="73"/>
      <c r="O121" s="73"/>
      <c r="P121" s="167">
        <f>P122</f>
        <v>0</v>
      </c>
      <c r="Q121" s="73"/>
      <c r="R121" s="167">
        <f>R122</f>
        <v>11.003287600000002</v>
      </c>
      <c r="S121" s="73"/>
      <c r="T121" s="168">
        <f>T122</f>
        <v>0</v>
      </c>
      <c r="AT121" s="16" t="s">
        <v>73</v>
      </c>
      <c r="AU121" s="16" t="s">
        <v>187</v>
      </c>
      <c r="BK121" s="169">
        <f>BK122</f>
        <v>0</v>
      </c>
    </row>
    <row r="122" spans="2:65" s="10" customFormat="1" ht="25.9" customHeight="1">
      <c r="B122" s="170"/>
      <c r="C122" s="171"/>
      <c r="D122" s="172" t="s">
        <v>73</v>
      </c>
      <c r="E122" s="173" t="s">
        <v>792</v>
      </c>
      <c r="F122" s="173" t="s">
        <v>793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P123+P158+P161+P175</f>
        <v>0</v>
      </c>
      <c r="Q122" s="178"/>
      <c r="R122" s="179">
        <f>R123+R158+R161+R175</f>
        <v>11.003287600000002</v>
      </c>
      <c r="S122" s="178"/>
      <c r="T122" s="180">
        <f>T123+T158+T161+T175</f>
        <v>0</v>
      </c>
      <c r="AR122" s="181" t="s">
        <v>82</v>
      </c>
      <c r="AT122" s="182" t="s">
        <v>73</v>
      </c>
      <c r="AU122" s="182" t="s">
        <v>74</v>
      </c>
      <c r="AY122" s="181" t="s">
        <v>212</v>
      </c>
      <c r="BK122" s="183">
        <f>BK123+BK158+BK161+BK175</f>
        <v>0</v>
      </c>
    </row>
    <row r="123" spans="2:65" s="10" customFormat="1" ht="22.9" customHeight="1">
      <c r="B123" s="170"/>
      <c r="C123" s="171"/>
      <c r="D123" s="172" t="s">
        <v>73</v>
      </c>
      <c r="E123" s="229" t="s">
        <v>82</v>
      </c>
      <c r="F123" s="229" t="s">
        <v>244</v>
      </c>
      <c r="G123" s="171"/>
      <c r="H123" s="171"/>
      <c r="I123" s="174"/>
      <c r="J123" s="230">
        <f>BK123</f>
        <v>0</v>
      </c>
      <c r="K123" s="171"/>
      <c r="L123" s="176"/>
      <c r="M123" s="177"/>
      <c r="N123" s="178"/>
      <c r="O123" s="178"/>
      <c r="P123" s="179">
        <f>SUM(P124:P157)</f>
        <v>0</v>
      </c>
      <c r="Q123" s="178"/>
      <c r="R123" s="179">
        <f>SUM(R124:R157)</f>
        <v>5.3793600000000011E-2</v>
      </c>
      <c r="S123" s="178"/>
      <c r="T123" s="180">
        <f>SUM(T124:T157)</f>
        <v>0</v>
      </c>
      <c r="AR123" s="181" t="s">
        <v>82</v>
      </c>
      <c r="AT123" s="182" t="s">
        <v>73</v>
      </c>
      <c r="AU123" s="182" t="s">
        <v>82</v>
      </c>
      <c r="AY123" s="181" t="s">
        <v>212</v>
      </c>
      <c r="BK123" s="183">
        <f>SUM(BK124:BK157)</f>
        <v>0</v>
      </c>
    </row>
    <row r="124" spans="2:65" s="1" customFormat="1" ht="24" customHeight="1">
      <c r="B124" s="33"/>
      <c r="C124" s="184" t="s">
        <v>82</v>
      </c>
      <c r="D124" s="184" t="s">
        <v>213</v>
      </c>
      <c r="E124" s="185" t="s">
        <v>794</v>
      </c>
      <c r="F124" s="186" t="s">
        <v>795</v>
      </c>
      <c r="G124" s="187" t="s">
        <v>796</v>
      </c>
      <c r="H124" s="188">
        <v>35.82</v>
      </c>
      <c r="I124" s="189"/>
      <c r="J124" s="190">
        <f>ROUND(I124*H124,2)</f>
        <v>0</v>
      </c>
      <c r="K124" s="186" t="s">
        <v>797</v>
      </c>
      <c r="L124" s="37"/>
      <c r="M124" s="191" t="s">
        <v>1</v>
      </c>
      <c r="N124" s="192" t="s">
        <v>39</v>
      </c>
      <c r="O124" s="65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AR124" s="195" t="s">
        <v>218</v>
      </c>
      <c r="AT124" s="195" t="s">
        <v>213</v>
      </c>
      <c r="AU124" s="195" t="s">
        <v>84</v>
      </c>
      <c r="AY124" s="16" t="s">
        <v>212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82</v>
      </c>
      <c r="BK124" s="196">
        <f>ROUND(I124*H124,2)</f>
        <v>0</v>
      </c>
      <c r="BL124" s="16" t="s">
        <v>218</v>
      </c>
      <c r="BM124" s="195" t="s">
        <v>798</v>
      </c>
    </row>
    <row r="125" spans="2:65" s="11" customFormat="1" ht="11.25">
      <c r="B125" s="197"/>
      <c r="C125" s="198"/>
      <c r="D125" s="199" t="s">
        <v>220</v>
      </c>
      <c r="E125" s="200" t="s">
        <v>766</v>
      </c>
      <c r="F125" s="201" t="s">
        <v>767</v>
      </c>
      <c r="G125" s="198"/>
      <c r="H125" s="202">
        <v>8.4</v>
      </c>
      <c r="I125" s="203"/>
      <c r="J125" s="198"/>
      <c r="K125" s="198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220</v>
      </c>
      <c r="AU125" s="208" t="s">
        <v>84</v>
      </c>
      <c r="AV125" s="11" t="s">
        <v>84</v>
      </c>
      <c r="AW125" s="11" t="s">
        <v>30</v>
      </c>
      <c r="AX125" s="11" t="s">
        <v>74</v>
      </c>
      <c r="AY125" s="208" t="s">
        <v>212</v>
      </c>
    </row>
    <row r="126" spans="2:65" s="11" customFormat="1" ht="11.25">
      <c r="B126" s="197"/>
      <c r="C126" s="198"/>
      <c r="D126" s="199" t="s">
        <v>220</v>
      </c>
      <c r="E126" s="200" t="s">
        <v>768</v>
      </c>
      <c r="F126" s="201" t="s">
        <v>769</v>
      </c>
      <c r="G126" s="198"/>
      <c r="H126" s="202">
        <v>9.5</v>
      </c>
      <c r="I126" s="203"/>
      <c r="J126" s="198"/>
      <c r="K126" s="198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220</v>
      </c>
      <c r="AU126" s="208" t="s">
        <v>84</v>
      </c>
      <c r="AV126" s="11" t="s">
        <v>84</v>
      </c>
      <c r="AW126" s="11" t="s">
        <v>30</v>
      </c>
      <c r="AX126" s="11" t="s">
        <v>74</v>
      </c>
      <c r="AY126" s="208" t="s">
        <v>212</v>
      </c>
    </row>
    <row r="127" spans="2:65" s="11" customFormat="1" ht="11.25">
      <c r="B127" s="197"/>
      <c r="C127" s="198"/>
      <c r="D127" s="199" t="s">
        <v>220</v>
      </c>
      <c r="E127" s="200" t="s">
        <v>770</v>
      </c>
      <c r="F127" s="201" t="s">
        <v>84</v>
      </c>
      <c r="G127" s="198"/>
      <c r="H127" s="202">
        <v>2</v>
      </c>
      <c r="I127" s="203"/>
      <c r="J127" s="198"/>
      <c r="K127" s="198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220</v>
      </c>
      <c r="AU127" s="208" t="s">
        <v>84</v>
      </c>
      <c r="AV127" s="11" t="s">
        <v>84</v>
      </c>
      <c r="AW127" s="11" t="s">
        <v>30</v>
      </c>
      <c r="AX127" s="11" t="s">
        <v>74</v>
      </c>
      <c r="AY127" s="208" t="s">
        <v>212</v>
      </c>
    </row>
    <row r="128" spans="2:65" s="11" customFormat="1" ht="11.25">
      <c r="B128" s="197"/>
      <c r="C128" s="198"/>
      <c r="D128" s="199" t="s">
        <v>220</v>
      </c>
      <c r="E128" s="200" t="s">
        <v>771</v>
      </c>
      <c r="F128" s="201" t="s">
        <v>772</v>
      </c>
      <c r="G128" s="198"/>
      <c r="H128" s="202">
        <v>1.55</v>
      </c>
      <c r="I128" s="203"/>
      <c r="J128" s="198"/>
      <c r="K128" s="198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220</v>
      </c>
      <c r="AU128" s="208" t="s">
        <v>84</v>
      </c>
      <c r="AV128" s="11" t="s">
        <v>84</v>
      </c>
      <c r="AW128" s="11" t="s">
        <v>30</v>
      </c>
      <c r="AX128" s="11" t="s">
        <v>74</v>
      </c>
      <c r="AY128" s="208" t="s">
        <v>212</v>
      </c>
    </row>
    <row r="129" spans="2:65" s="11" customFormat="1" ht="11.25">
      <c r="B129" s="197"/>
      <c r="C129" s="198"/>
      <c r="D129" s="199" t="s">
        <v>220</v>
      </c>
      <c r="E129" s="200" t="s">
        <v>773</v>
      </c>
      <c r="F129" s="201" t="s">
        <v>82</v>
      </c>
      <c r="G129" s="198"/>
      <c r="H129" s="202">
        <v>1</v>
      </c>
      <c r="I129" s="203"/>
      <c r="J129" s="198"/>
      <c r="K129" s="198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220</v>
      </c>
      <c r="AU129" s="208" t="s">
        <v>84</v>
      </c>
      <c r="AV129" s="11" t="s">
        <v>84</v>
      </c>
      <c r="AW129" s="11" t="s">
        <v>30</v>
      </c>
      <c r="AX129" s="11" t="s">
        <v>74</v>
      </c>
      <c r="AY129" s="208" t="s">
        <v>212</v>
      </c>
    </row>
    <row r="130" spans="2:65" s="11" customFormat="1" ht="11.25">
      <c r="B130" s="197"/>
      <c r="C130" s="198"/>
      <c r="D130" s="199" t="s">
        <v>220</v>
      </c>
      <c r="E130" s="200" t="s">
        <v>774</v>
      </c>
      <c r="F130" s="201" t="s">
        <v>775</v>
      </c>
      <c r="G130" s="198"/>
      <c r="H130" s="202">
        <v>1.2</v>
      </c>
      <c r="I130" s="203"/>
      <c r="J130" s="198"/>
      <c r="K130" s="198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220</v>
      </c>
      <c r="AU130" s="208" t="s">
        <v>84</v>
      </c>
      <c r="AV130" s="11" t="s">
        <v>84</v>
      </c>
      <c r="AW130" s="11" t="s">
        <v>30</v>
      </c>
      <c r="AX130" s="11" t="s">
        <v>74</v>
      </c>
      <c r="AY130" s="208" t="s">
        <v>212</v>
      </c>
    </row>
    <row r="131" spans="2:65" s="11" customFormat="1" ht="11.25">
      <c r="B131" s="197"/>
      <c r="C131" s="198"/>
      <c r="D131" s="199" t="s">
        <v>220</v>
      </c>
      <c r="E131" s="200" t="s">
        <v>776</v>
      </c>
      <c r="F131" s="201" t="s">
        <v>799</v>
      </c>
      <c r="G131" s="198"/>
      <c r="H131" s="202">
        <v>35.82</v>
      </c>
      <c r="I131" s="203"/>
      <c r="J131" s="198"/>
      <c r="K131" s="198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220</v>
      </c>
      <c r="AU131" s="208" t="s">
        <v>84</v>
      </c>
      <c r="AV131" s="11" t="s">
        <v>84</v>
      </c>
      <c r="AW131" s="11" t="s">
        <v>30</v>
      </c>
      <c r="AX131" s="11" t="s">
        <v>82</v>
      </c>
      <c r="AY131" s="208" t="s">
        <v>212</v>
      </c>
    </row>
    <row r="132" spans="2:65" s="1" customFormat="1" ht="24" customHeight="1">
      <c r="B132" s="33"/>
      <c r="C132" s="184" t="s">
        <v>84</v>
      </c>
      <c r="D132" s="184" t="s">
        <v>213</v>
      </c>
      <c r="E132" s="185" t="s">
        <v>800</v>
      </c>
      <c r="F132" s="186" t="s">
        <v>801</v>
      </c>
      <c r="G132" s="187" t="s">
        <v>796</v>
      </c>
      <c r="H132" s="188">
        <v>35.82</v>
      </c>
      <c r="I132" s="189"/>
      <c r="J132" s="190">
        <f>ROUND(I132*H132,2)</f>
        <v>0</v>
      </c>
      <c r="K132" s="186" t="s">
        <v>797</v>
      </c>
      <c r="L132" s="37"/>
      <c r="M132" s="191" t="s">
        <v>1</v>
      </c>
      <c r="N132" s="192" t="s">
        <v>39</v>
      </c>
      <c r="O132" s="65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AR132" s="195" t="s">
        <v>218</v>
      </c>
      <c r="AT132" s="195" t="s">
        <v>213</v>
      </c>
      <c r="AU132" s="195" t="s">
        <v>84</v>
      </c>
      <c r="AY132" s="16" t="s">
        <v>212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82</v>
      </c>
      <c r="BK132" s="196">
        <f>ROUND(I132*H132,2)</f>
        <v>0</v>
      </c>
      <c r="BL132" s="16" t="s">
        <v>218</v>
      </c>
      <c r="BM132" s="195" t="s">
        <v>802</v>
      </c>
    </row>
    <row r="133" spans="2:65" s="11" customFormat="1" ht="11.25">
      <c r="B133" s="197"/>
      <c r="C133" s="198"/>
      <c r="D133" s="199" t="s">
        <v>220</v>
      </c>
      <c r="E133" s="200" t="s">
        <v>1</v>
      </c>
      <c r="F133" s="201" t="s">
        <v>776</v>
      </c>
      <c r="G133" s="198"/>
      <c r="H133" s="202">
        <v>35.82</v>
      </c>
      <c r="I133" s="203"/>
      <c r="J133" s="198"/>
      <c r="K133" s="198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220</v>
      </c>
      <c r="AU133" s="208" t="s">
        <v>84</v>
      </c>
      <c r="AV133" s="11" t="s">
        <v>84</v>
      </c>
      <c r="AW133" s="11" t="s">
        <v>30</v>
      </c>
      <c r="AX133" s="11" t="s">
        <v>82</v>
      </c>
      <c r="AY133" s="208" t="s">
        <v>212</v>
      </c>
    </row>
    <row r="134" spans="2:65" s="1" customFormat="1" ht="16.5" customHeight="1">
      <c r="B134" s="33"/>
      <c r="C134" s="184" t="s">
        <v>231</v>
      </c>
      <c r="D134" s="184" t="s">
        <v>213</v>
      </c>
      <c r="E134" s="185" t="s">
        <v>803</v>
      </c>
      <c r="F134" s="186" t="s">
        <v>804</v>
      </c>
      <c r="G134" s="187" t="s">
        <v>805</v>
      </c>
      <c r="H134" s="188">
        <v>64.040000000000006</v>
      </c>
      <c r="I134" s="189"/>
      <c r="J134" s="190">
        <f>ROUND(I134*H134,2)</f>
        <v>0</v>
      </c>
      <c r="K134" s="186" t="s">
        <v>797</v>
      </c>
      <c r="L134" s="37"/>
      <c r="M134" s="191" t="s">
        <v>1</v>
      </c>
      <c r="N134" s="192" t="s">
        <v>39</v>
      </c>
      <c r="O134" s="65"/>
      <c r="P134" s="193">
        <f>O134*H134</f>
        <v>0</v>
      </c>
      <c r="Q134" s="193">
        <v>8.4000000000000003E-4</v>
      </c>
      <c r="R134" s="193">
        <f>Q134*H134</f>
        <v>5.3793600000000011E-2</v>
      </c>
      <c r="S134" s="193">
        <v>0</v>
      </c>
      <c r="T134" s="194">
        <f>S134*H134</f>
        <v>0</v>
      </c>
      <c r="AR134" s="195" t="s">
        <v>218</v>
      </c>
      <c r="AT134" s="195" t="s">
        <v>213</v>
      </c>
      <c r="AU134" s="195" t="s">
        <v>84</v>
      </c>
      <c r="AY134" s="16" t="s">
        <v>212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82</v>
      </c>
      <c r="BK134" s="196">
        <f>ROUND(I134*H134,2)</f>
        <v>0</v>
      </c>
      <c r="BL134" s="16" t="s">
        <v>218</v>
      </c>
      <c r="BM134" s="195" t="s">
        <v>806</v>
      </c>
    </row>
    <row r="135" spans="2:65" s="11" customFormat="1" ht="11.25">
      <c r="B135" s="197"/>
      <c r="C135" s="198"/>
      <c r="D135" s="199" t="s">
        <v>220</v>
      </c>
      <c r="E135" s="200" t="s">
        <v>779</v>
      </c>
      <c r="F135" s="201" t="s">
        <v>807</v>
      </c>
      <c r="G135" s="198"/>
      <c r="H135" s="202">
        <v>64.040000000000006</v>
      </c>
      <c r="I135" s="203"/>
      <c r="J135" s="198"/>
      <c r="K135" s="198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220</v>
      </c>
      <c r="AU135" s="208" t="s">
        <v>84</v>
      </c>
      <c r="AV135" s="11" t="s">
        <v>84</v>
      </c>
      <c r="AW135" s="11" t="s">
        <v>30</v>
      </c>
      <c r="AX135" s="11" t="s">
        <v>82</v>
      </c>
      <c r="AY135" s="208" t="s">
        <v>212</v>
      </c>
    </row>
    <row r="136" spans="2:65" s="1" customFormat="1" ht="24" customHeight="1">
      <c r="B136" s="33"/>
      <c r="C136" s="184" t="s">
        <v>218</v>
      </c>
      <c r="D136" s="184" t="s">
        <v>213</v>
      </c>
      <c r="E136" s="185" t="s">
        <v>808</v>
      </c>
      <c r="F136" s="186" t="s">
        <v>809</v>
      </c>
      <c r="G136" s="187" t="s">
        <v>805</v>
      </c>
      <c r="H136" s="188">
        <v>64.040000000000006</v>
      </c>
      <c r="I136" s="189"/>
      <c r="J136" s="190">
        <f>ROUND(I136*H136,2)</f>
        <v>0</v>
      </c>
      <c r="K136" s="186" t="s">
        <v>797</v>
      </c>
      <c r="L136" s="37"/>
      <c r="M136" s="191" t="s">
        <v>1</v>
      </c>
      <c r="N136" s="192" t="s">
        <v>39</v>
      </c>
      <c r="O136" s="65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AR136" s="195" t="s">
        <v>218</v>
      </c>
      <c r="AT136" s="195" t="s">
        <v>213</v>
      </c>
      <c r="AU136" s="195" t="s">
        <v>84</v>
      </c>
      <c r="AY136" s="16" t="s">
        <v>212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82</v>
      </c>
      <c r="BK136" s="196">
        <f>ROUND(I136*H136,2)</f>
        <v>0</v>
      </c>
      <c r="BL136" s="16" t="s">
        <v>218</v>
      </c>
      <c r="BM136" s="195" t="s">
        <v>810</v>
      </c>
    </row>
    <row r="137" spans="2:65" s="11" customFormat="1" ht="11.25">
      <c r="B137" s="197"/>
      <c r="C137" s="198"/>
      <c r="D137" s="199" t="s">
        <v>220</v>
      </c>
      <c r="E137" s="200" t="s">
        <v>1</v>
      </c>
      <c r="F137" s="201" t="s">
        <v>779</v>
      </c>
      <c r="G137" s="198"/>
      <c r="H137" s="202">
        <v>64.040000000000006</v>
      </c>
      <c r="I137" s="203"/>
      <c r="J137" s="198"/>
      <c r="K137" s="198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220</v>
      </c>
      <c r="AU137" s="208" t="s">
        <v>84</v>
      </c>
      <c r="AV137" s="11" t="s">
        <v>84</v>
      </c>
      <c r="AW137" s="11" t="s">
        <v>30</v>
      </c>
      <c r="AX137" s="11" t="s">
        <v>82</v>
      </c>
      <c r="AY137" s="208" t="s">
        <v>212</v>
      </c>
    </row>
    <row r="138" spans="2:65" s="1" customFormat="1" ht="24" customHeight="1">
      <c r="B138" s="33"/>
      <c r="C138" s="184" t="s">
        <v>245</v>
      </c>
      <c r="D138" s="184" t="s">
        <v>213</v>
      </c>
      <c r="E138" s="185" t="s">
        <v>811</v>
      </c>
      <c r="F138" s="186" t="s">
        <v>812</v>
      </c>
      <c r="G138" s="187" t="s">
        <v>796</v>
      </c>
      <c r="H138" s="188">
        <v>5.4269999999999996</v>
      </c>
      <c r="I138" s="189"/>
      <c r="J138" s="190">
        <f>ROUND(I138*H138,2)</f>
        <v>0</v>
      </c>
      <c r="K138" s="186" t="s">
        <v>797</v>
      </c>
      <c r="L138" s="37"/>
      <c r="M138" s="191" t="s">
        <v>1</v>
      </c>
      <c r="N138" s="192" t="s">
        <v>39</v>
      </c>
      <c r="O138" s="65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AR138" s="195" t="s">
        <v>218</v>
      </c>
      <c r="AT138" s="195" t="s">
        <v>213</v>
      </c>
      <c r="AU138" s="195" t="s">
        <v>84</v>
      </c>
      <c r="AY138" s="16" t="s">
        <v>212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82</v>
      </c>
      <c r="BK138" s="196">
        <f>ROUND(I138*H138,2)</f>
        <v>0</v>
      </c>
      <c r="BL138" s="16" t="s">
        <v>218</v>
      </c>
      <c r="BM138" s="195" t="s">
        <v>813</v>
      </c>
    </row>
    <row r="139" spans="2:65" s="11" customFormat="1" ht="11.25">
      <c r="B139" s="197"/>
      <c r="C139" s="198"/>
      <c r="D139" s="199" t="s">
        <v>220</v>
      </c>
      <c r="E139" s="200" t="s">
        <v>785</v>
      </c>
      <c r="F139" s="201" t="s">
        <v>814</v>
      </c>
      <c r="G139" s="198"/>
      <c r="H139" s="202">
        <v>5.4269999999999996</v>
      </c>
      <c r="I139" s="203"/>
      <c r="J139" s="198"/>
      <c r="K139" s="198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220</v>
      </c>
      <c r="AU139" s="208" t="s">
        <v>84</v>
      </c>
      <c r="AV139" s="11" t="s">
        <v>84</v>
      </c>
      <c r="AW139" s="11" t="s">
        <v>30</v>
      </c>
      <c r="AX139" s="11" t="s">
        <v>82</v>
      </c>
      <c r="AY139" s="208" t="s">
        <v>212</v>
      </c>
    </row>
    <row r="140" spans="2:65" s="1" customFormat="1" ht="24" customHeight="1">
      <c r="B140" s="33"/>
      <c r="C140" s="184" t="s">
        <v>250</v>
      </c>
      <c r="D140" s="184" t="s">
        <v>213</v>
      </c>
      <c r="E140" s="185" t="s">
        <v>815</v>
      </c>
      <c r="F140" s="186" t="s">
        <v>816</v>
      </c>
      <c r="G140" s="187" t="s">
        <v>796</v>
      </c>
      <c r="H140" s="188">
        <v>27.135000000000002</v>
      </c>
      <c r="I140" s="189"/>
      <c r="J140" s="190">
        <f>ROUND(I140*H140,2)</f>
        <v>0</v>
      </c>
      <c r="K140" s="186" t="s">
        <v>797</v>
      </c>
      <c r="L140" s="37"/>
      <c r="M140" s="191" t="s">
        <v>1</v>
      </c>
      <c r="N140" s="192" t="s">
        <v>39</v>
      </c>
      <c r="O140" s="65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AR140" s="195" t="s">
        <v>218</v>
      </c>
      <c r="AT140" s="195" t="s">
        <v>213</v>
      </c>
      <c r="AU140" s="195" t="s">
        <v>84</v>
      </c>
      <c r="AY140" s="16" t="s">
        <v>212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82</v>
      </c>
      <c r="BK140" s="196">
        <f>ROUND(I140*H140,2)</f>
        <v>0</v>
      </c>
      <c r="BL140" s="16" t="s">
        <v>218</v>
      </c>
      <c r="BM140" s="195" t="s">
        <v>817</v>
      </c>
    </row>
    <row r="141" spans="2:65" s="11" customFormat="1" ht="11.25">
      <c r="B141" s="197"/>
      <c r="C141" s="198"/>
      <c r="D141" s="199" t="s">
        <v>220</v>
      </c>
      <c r="E141" s="200" t="s">
        <v>1</v>
      </c>
      <c r="F141" s="201" t="s">
        <v>818</v>
      </c>
      <c r="G141" s="198"/>
      <c r="H141" s="202">
        <v>27.135000000000002</v>
      </c>
      <c r="I141" s="203"/>
      <c r="J141" s="198"/>
      <c r="K141" s="198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220</v>
      </c>
      <c r="AU141" s="208" t="s">
        <v>84</v>
      </c>
      <c r="AV141" s="11" t="s">
        <v>84</v>
      </c>
      <c r="AW141" s="11" t="s">
        <v>30</v>
      </c>
      <c r="AX141" s="11" t="s">
        <v>82</v>
      </c>
      <c r="AY141" s="208" t="s">
        <v>212</v>
      </c>
    </row>
    <row r="142" spans="2:65" s="1" customFormat="1" ht="16.5" customHeight="1">
      <c r="B142" s="33"/>
      <c r="C142" s="184" t="s">
        <v>260</v>
      </c>
      <c r="D142" s="184" t="s">
        <v>213</v>
      </c>
      <c r="E142" s="185" t="s">
        <v>819</v>
      </c>
      <c r="F142" s="186" t="s">
        <v>820</v>
      </c>
      <c r="G142" s="187" t="s">
        <v>796</v>
      </c>
      <c r="H142" s="188">
        <v>5.4269999999999996</v>
      </c>
      <c r="I142" s="189"/>
      <c r="J142" s="190">
        <f>ROUND(I142*H142,2)</f>
        <v>0</v>
      </c>
      <c r="K142" s="186" t="s">
        <v>797</v>
      </c>
      <c r="L142" s="37"/>
      <c r="M142" s="191" t="s">
        <v>1</v>
      </c>
      <c r="N142" s="192" t="s">
        <v>39</v>
      </c>
      <c r="O142" s="65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AR142" s="195" t="s">
        <v>218</v>
      </c>
      <c r="AT142" s="195" t="s">
        <v>213</v>
      </c>
      <c r="AU142" s="195" t="s">
        <v>84</v>
      </c>
      <c r="AY142" s="16" t="s">
        <v>212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82</v>
      </c>
      <c r="BK142" s="196">
        <f>ROUND(I142*H142,2)</f>
        <v>0</v>
      </c>
      <c r="BL142" s="16" t="s">
        <v>218</v>
      </c>
      <c r="BM142" s="195" t="s">
        <v>821</v>
      </c>
    </row>
    <row r="143" spans="2:65" s="11" customFormat="1" ht="11.25">
      <c r="B143" s="197"/>
      <c r="C143" s="198"/>
      <c r="D143" s="199" t="s">
        <v>220</v>
      </c>
      <c r="E143" s="200" t="s">
        <v>1</v>
      </c>
      <c r="F143" s="201" t="s">
        <v>785</v>
      </c>
      <c r="G143" s="198"/>
      <c r="H143" s="202">
        <v>5.4269999999999996</v>
      </c>
      <c r="I143" s="203"/>
      <c r="J143" s="198"/>
      <c r="K143" s="198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220</v>
      </c>
      <c r="AU143" s="208" t="s">
        <v>84</v>
      </c>
      <c r="AV143" s="11" t="s">
        <v>84</v>
      </c>
      <c r="AW143" s="11" t="s">
        <v>30</v>
      </c>
      <c r="AX143" s="11" t="s">
        <v>82</v>
      </c>
      <c r="AY143" s="208" t="s">
        <v>212</v>
      </c>
    </row>
    <row r="144" spans="2:65" s="1" customFormat="1" ht="16.5" customHeight="1">
      <c r="B144" s="33"/>
      <c r="C144" s="184" t="s">
        <v>266</v>
      </c>
      <c r="D144" s="184" t="s">
        <v>213</v>
      </c>
      <c r="E144" s="185" t="s">
        <v>822</v>
      </c>
      <c r="F144" s="186" t="s">
        <v>823</v>
      </c>
      <c r="G144" s="187" t="s">
        <v>796</v>
      </c>
      <c r="H144" s="188">
        <v>5.4269999999999996</v>
      </c>
      <c r="I144" s="189"/>
      <c r="J144" s="190">
        <f>ROUND(I144*H144,2)</f>
        <v>0</v>
      </c>
      <c r="K144" s="186" t="s">
        <v>797</v>
      </c>
      <c r="L144" s="37"/>
      <c r="M144" s="191" t="s">
        <v>1</v>
      </c>
      <c r="N144" s="192" t="s">
        <v>39</v>
      </c>
      <c r="O144" s="65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AR144" s="195" t="s">
        <v>218</v>
      </c>
      <c r="AT144" s="195" t="s">
        <v>213</v>
      </c>
      <c r="AU144" s="195" t="s">
        <v>84</v>
      </c>
      <c r="AY144" s="16" t="s">
        <v>212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82</v>
      </c>
      <c r="BK144" s="196">
        <f>ROUND(I144*H144,2)</f>
        <v>0</v>
      </c>
      <c r="BL144" s="16" t="s">
        <v>218</v>
      </c>
      <c r="BM144" s="195" t="s">
        <v>824</v>
      </c>
    </row>
    <row r="145" spans="2:65" s="11" customFormat="1" ht="11.25">
      <c r="B145" s="197"/>
      <c r="C145" s="198"/>
      <c r="D145" s="199" t="s">
        <v>220</v>
      </c>
      <c r="E145" s="200" t="s">
        <v>1</v>
      </c>
      <c r="F145" s="201" t="s">
        <v>785</v>
      </c>
      <c r="G145" s="198"/>
      <c r="H145" s="202">
        <v>5.4269999999999996</v>
      </c>
      <c r="I145" s="203"/>
      <c r="J145" s="198"/>
      <c r="K145" s="198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220</v>
      </c>
      <c r="AU145" s="208" t="s">
        <v>84</v>
      </c>
      <c r="AV145" s="11" t="s">
        <v>84</v>
      </c>
      <c r="AW145" s="11" t="s">
        <v>30</v>
      </c>
      <c r="AX145" s="11" t="s">
        <v>82</v>
      </c>
      <c r="AY145" s="208" t="s">
        <v>212</v>
      </c>
    </row>
    <row r="146" spans="2:65" s="1" customFormat="1" ht="24" customHeight="1">
      <c r="B146" s="33"/>
      <c r="C146" s="184" t="s">
        <v>274</v>
      </c>
      <c r="D146" s="184" t="s">
        <v>213</v>
      </c>
      <c r="E146" s="185" t="s">
        <v>825</v>
      </c>
      <c r="F146" s="186" t="s">
        <v>826</v>
      </c>
      <c r="G146" s="187" t="s">
        <v>827</v>
      </c>
      <c r="H146" s="188">
        <v>9.7690000000000001</v>
      </c>
      <c r="I146" s="189"/>
      <c r="J146" s="190">
        <f>ROUND(I146*H146,2)</f>
        <v>0</v>
      </c>
      <c r="K146" s="186" t="s">
        <v>797</v>
      </c>
      <c r="L146" s="37"/>
      <c r="M146" s="191" t="s">
        <v>1</v>
      </c>
      <c r="N146" s="192" t="s">
        <v>39</v>
      </c>
      <c r="O146" s="65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AR146" s="195" t="s">
        <v>218</v>
      </c>
      <c r="AT146" s="195" t="s">
        <v>213</v>
      </c>
      <c r="AU146" s="195" t="s">
        <v>84</v>
      </c>
      <c r="AY146" s="16" t="s">
        <v>212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82</v>
      </c>
      <c r="BK146" s="196">
        <f>ROUND(I146*H146,2)</f>
        <v>0</v>
      </c>
      <c r="BL146" s="16" t="s">
        <v>218</v>
      </c>
      <c r="BM146" s="195" t="s">
        <v>828</v>
      </c>
    </row>
    <row r="147" spans="2:65" s="11" customFormat="1" ht="11.25">
      <c r="B147" s="197"/>
      <c r="C147" s="198"/>
      <c r="D147" s="199" t="s">
        <v>220</v>
      </c>
      <c r="E147" s="200" t="s">
        <v>1</v>
      </c>
      <c r="F147" s="201" t="s">
        <v>829</v>
      </c>
      <c r="G147" s="198"/>
      <c r="H147" s="202">
        <v>9.7690000000000001</v>
      </c>
      <c r="I147" s="203"/>
      <c r="J147" s="198"/>
      <c r="K147" s="198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220</v>
      </c>
      <c r="AU147" s="208" t="s">
        <v>84</v>
      </c>
      <c r="AV147" s="11" t="s">
        <v>84</v>
      </c>
      <c r="AW147" s="11" t="s">
        <v>30</v>
      </c>
      <c r="AX147" s="11" t="s">
        <v>82</v>
      </c>
      <c r="AY147" s="208" t="s">
        <v>212</v>
      </c>
    </row>
    <row r="148" spans="2:65" s="1" customFormat="1" ht="24" customHeight="1">
      <c r="B148" s="33"/>
      <c r="C148" s="184" t="s">
        <v>283</v>
      </c>
      <c r="D148" s="184" t="s">
        <v>213</v>
      </c>
      <c r="E148" s="185" t="s">
        <v>830</v>
      </c>
      <c r="F148" s="186" t="s">
        <v>831</v>
      </c>
      <c r="G148" s="187" t="s">
        <v>796</v>
      </c>
      <c r="H148" s="188">
        <v>18.690000000000001</v>
      </c>
      <c r="I148" s="189"/>
      <c r="J148" s="190">
        <f>ROUND(I148*H148,2)</f>
        <v>0</v>
      </c>
      <c r="K148" s="186" t="s">
        <v>797</v>
      </c>
      <c r="L148" s="37"/>
      <c r="M148" s="191" t="s">
        <v>1</v>
      </c>
      <c r="N148" s="192" t="s">
        <v>39</v>
      </c>
      <c r="O148" s="65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AR148" s="195" t="s">
        <v>218</v>
      </c>
      <c r="AT148" s="195" t="s">
        <v>213</v>
      </c>
      <c r="AU148" s="195" t="s">
        <v>84</v>
      </c>
      <c r="AY148" s="16" t="s">
        <v>212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82</v>
      </c>
      <c r="BK148" s="196">
        <f>ROUND(I148*H148,2)</f>
        <v>0</v>
      </c>
      <c r="BL148" s="16" t="s">
        <v>218</v>
      </c>
      <c r="BM148" s="195" t="s">
        <v>832</v>
      </c>
    </row>
    <row r="149" spans="2:65" s="11" customFormat="1" ht="11.25">
      <c r="B149" s="197"/>
      <c r="C149" s="198"/>
      <c r="D149" s="199" t="s">
        <v>220</v>
      </c>
      <c r="E149" s="200" t="s">
        <v>1</v>
      </c>
      <c r="F149" s="201" t="s">
        <v>833</v>
      </c>
      <c r="G149" s="198"/>
      <c r="H149" s="202">
        <v>6.72</v>
      </c>
      <c r="I149" s="203"/>
      <c r="J149" s="198"/>
      <c r="K149" s="198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220</v>
      </c>
      <c r="AU149" s="208" t="s">
        <v>84</v>
      </c>
      <c r="AV149" s="11" t="s">
        <v>84</v>
      </c>
      <c r="AW149" s="11" t="s">
        <v>30</v>
      </c>
      <c r="AX149" s="11" t="s">
        <v>74</v>
      </c>
      <c r="AY149" s="208" t="s">
        <v>212</v>
      </c>
    </row>
    <row r="150" spans="2:65" s="11" customFormat="1" ht="11.25">
      <c r="B150" s="197"/>
      <c r="C150" s="198"/>
      <c r="D150" s="199" t="s">
        <v>220</v>
      </c>
      <c r="E150" s="200" t="s">
        <v>1</v>
      </c>
      <c r="F150" s="201" t="s">
        <v>834</v>
      </c>
      <c r="G150" s="198"/>
      <c r="H150" s="202">
        <v>11.97</v>
      </c>
      <c r="I150" s="203"/>
      <c r="J150" s="198"/>
      <c r="K150" s="198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220</v>
      </c>
      <c r="AU150" s="208" t="s">
        <v>84</v>
      </c>
      <c r="AV150" s="11" t="s">
        <v>84</v>
      </c>
      <c r="AW150" s="11" t="s">
        <v>30</v>
      </c>
      <c r="AX150" s="11" t="s">
        <v>74</v>
      </c>
      <c r="AY150" s="208" t="s">
        <v>212</v>
      </c>
    </row>
    <row r="151" spans="2:65" s="14" customFormat="1" ht="11.25">
      <c r="B151" s="231"/>
      <c r="C151" s="232"/>
      <c r="D151" s="199" t="s">
        <v>220</v>
      </c>
      <c r="E151" s="233" t="s">
        <v>783</v>
      </c>
      <c r="F151" s="234" t="s">
        <v>835</v>
      </c>
      <c r="G151" s="232"/>
      <c r="H151" s="235">
        <v>18.690000000000001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220</v>
      </c>
      <c r="AU151" s="241" t="s">
        <v>84</v>
      </c>
      <c r="AV151" s="14" t="s">
        <v>218</v>
      </c>
      <c r="AW151" s="14" t="s">
        <v>30</v>
      </c>
      <c r="AX151" s="14" t="s">
        <v>82</v>
      </c>
      <c r="AY151" s="241" t="s">
        <v>212</v>
      </c>
    </row>
    <row r="152" spans="2:65" s="1" customFormat="1" ht="24" customHeight="1">
      <c r="B152" s="33"/>
      <c r="C152" s="184" t="s">
        <v>289</v>
      </c>
      <c r="D152" s="184" t="s">
        <v>213</v>
      </c>
      <c r="E152" s="185" t="s">
        <v>836</v>
      </c>
      <c r="F152" s="186" t="s">
        <v>837</v>
      </c>
      <c r="G152" s="187" t="s">
        <v>796</v>
      </c>
      <c r="H152" s="188">
        <v>11.702999999999999</v>
      </c>
      <c r="I152" s="189"/>
      <c r="J152" s="190">
        <f>ROUND(I152*H152,2)</f>
        <v>0</v>
      </c>
      <c r="K152" s="186" t="s">
        <v>797</v>
      </c>
      <c r="L152" s="37"/>
      <c r="M152" s="191" t="s">
        <v>1</v>
      </c>
      <c r="N152" s="192" t="s">
        <v>39</v>
      </c>
      <c r="O152" s="65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AR152" s="195" t="s">
        <v>218</v>
      </c>
      <c r="AT152" s="195" t="s">
        <v>213</v>
      </c>
      <c r="AU152" s="195" t="s">
        <v>84</v>
      </c>
      <c r="AY152" s="16" t="s">
        <v>212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82</v>
      </c>
      <c r="BK152" s="196">
        <f>ROUND(I152*H152,2)</f>
        <v>0</v>
      </c>
      <c r="BL152" s="16" t="s">
        <v>218</v>
      </c>
      <c r="BM152" s="195" t="s">
        <v>838</v>
      </c>
    </row>
    <row r="153" spans="2:65" s="11" customFormat="1" ht="11.25">
      <c r="B153" s="197"/>
      <c r="C153" s="198"/>
      <c r="D153" s="199" t="s">
        <v>220</v>
      </c>
      <c r="E153" s="200" t="s">
        <v>1</v>
      </c>
      <c r="F153" s="201" t="s">
        <v>781</v>
      </c>
      <c r="G153" s="198"/>
      <c r="H153" s="202">
        <v>11.702999999999999</v>
      </c>
      <c r="I153" s="203"/>
      <c r="J153" s="198"/>
      <c r="K153" s="198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220</v>
      </c>
      <c r="AU153" s="208" t="s">
        <v>84</v>
      </c>
      <c r="AV153" s="11" t="s">
        <v>84</v>
      </c>
      <c r="AW153" s="11" t="s">
        <v>30</v>
      </c>
      <c r="AX153" s="11" t="s">
        <v>82</v>
      </c>
      <c r="AY153" s="208" t="s">
        <v>212</v>
      </c>
    </row>
    <row r="154" spans="2:65" s="1" customFormat="1" ht="24" customHeight="1">
      <c r="B154" s="33"/>
      <c r="C154" s="184" t="s">
        <v>307</v>
      </c>
      <c r="D154" s="184" t="s">
        <v>213</v>
      </c>
      <c r="E154" s="185" t="s">
        <v>839</v>
      </c>
      <c r="F154" s="186" t="s">
        <v>840</v>
      </c>
      <c r="G154" s="187" t="s">
        <v>796</v>
      </c>
      <c r="H154" s="188">
        <v>11.702999999999999</v>
      </c>
      <c r="I154" s="189"/>
      <c r="J154" s="190">
        <f>ROUND(I154*H154,2)</f>
        <v>0</v>
      </c>
      <c r="K154" s="186" t="s">
        <v>797</v>
      </c>
      <c r="L154" s="37"/>
      <c r="M154" s="191" t="s">
        <v>1</v>
      </c>
      <c r="N154" s="192" t="s">
        <v>39</v>
      </c>
      <c r="O154" s="65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AR154" s="195" t="s">
        <v>218</v>
      </c>
      <c r="AT154" s="195" t="s">
        <v>213</v>
      </c>
      <c r="AU154" s="195" t="s">
        <v>84</v>
      </c>
      <c r="AY154" s="16" t="s">
        <v>212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82</v>
      </c>
      <c r="BK154" s="196">
        <f>ROUND(I154*H154,2)</f>
        <v>0</v>
      </c>
      <c r="BL154" s="16" t="s">
        <v>218</v>
      </c>
      <c r="BM154" s="195" t="s">
        <v>841</v>
      </c>
    </row>
    <row r="155" spans="2:65" s="11" customFormat="1" ht="11.25">
      <c r="B155" s="197"/>
      <c r="C155" s="198"/>
      <c r="D155" s="199" t="s">
        <v>220</v>
      </c>
      <c r="E155" s="200" t="s">
        <v>1</v>
      </c>
      <c r="F155" s="201" t="s">
        <v>842</v>
      </c>
      <c r="G155" s="198"/>
      <c r="H155" s="202">
        <v>4.4470000000000001</v>
      </c>
      <c r="I155" s="203"/>
      <c r="J155" s="198"/>
      <c r="K155" s="198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220</v>
      </c>
      <c r="AU155" s="208" t="s">
        <v>84</v>
      </c>
      <c r="AV155" s="11" t="s">
        <v>84</v>
      </c>
      <c r="AW155" s="11" t="s">
        <v>30</v>
      </c>
      <c r="AX155" s="11" t="s">
        <v>74</v>
      </c>
      <c r="AY155" s="208" t="s">
        <v>212</v>
      </c>
    </row>
    <row r="156" spans="2:65" s="11" customFormat="1" ht="11.25">
      <c r="B156" s="197"/>
      <c r="C156" s="198"/>
      <c r="D156" s="199" t="s">
        <v>220</v>
      </c>
      <c r="E156" s="200" t="s">
        <v>1</v>
      </c>
      <c r="F156" s="201" t="s">
        <v>843</v>
      </c>
      <c r="G156" s="198"/>
      <c r="H156" s="202">
        <v>7.2560000000000002</v>
      </c>
      <c r="I156" s="203"/>
      <c r="J156" s="198"/>
      <c r="K156" s="198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220</v>
      </c>
      <c r="AU156" s="208" t="s">
        <v>84</v>
      </c>
      <c r="AV156" s="11" t="s">
        <v>84</v>
      </c>
      <c r="AW156" s="11" t="s">
        <v>30</v>
      </c>
      <c r="AX156" s="11" t="s">
        <v>74</v>
      </c>
      <c r="AY156" s="208" t="s">
        <v>212</v>
      </c>
    </row>
    <row r="157" spans="2:65" s="14" customFormat="1" ht="11.25">
      <c r="B157" s="231"/>
      <c r="C157" s="232"/>
      <c r="D157" s="199" t="s">
        <v>220</v>
      </c>
      <c r="E157" s="233" t="s">
        <v>781</v>
      </c>
      <c r="F157" s="234" t="s">
        <v>835</v>
      </c>
      <c r="G157" s="232"/>
      <c r="H157" s="235">
        <v>11.702999999999999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220</v>
      </c>
      <c r="AU157" s="241" t="s">
        <v>84</v>
      </c>
      <c r="AV157" s="14" t="s">
        <v>218</v>
      </c>
      <c r="AW157" s="14" t="s">
        <v>30</v>
      </c>
      <c r="AX157" s="14" t="s">
        <v>82</v>
      </c>
      <c r="AY157" s="241" t="s">
        <v>212</v>
      </c>
    </row>
    <row r="158" spans="2:65" s="10" customFormat="1" ht="22.9" customHeight="1">
      <c r="B158" s="170"/>
      <c r="C158" s="171"/>
      <c r="D158" s="172" t="s">
        <v>73</v>
      </c>
      <c r="E158" s="229" t="s">
        <v>218</v>
      </c>
      <c r="F158" s="229" t="s">
        <v>461</v>
      </c>
      <c r="G158" s="171"/>
      <c r="H158" s="171"/>
      <c r="I158" s="174"/>
      <c r="J158" s="230">
        <f>BK158</f>
        <v>0</v>
      </c>
      <c r="K158" s="171"/>
      <c r="L158" s="176"/>
      <c r="M158" s="177"/>
      <c r="N158" s="178"/>
      <c r="O158" s="178"/>
      <c r="P158" s="179">
        <f>SUM(P159:P160)</f>
        <v>0</v>
      </c>
      <c r="Q158" s="178"/>
      <c r="R158" s="179">
        <f>SUM(R159:R160)</f>
        <v>0</v>
      </c>
      <c r="S158" s="178"/>
      <c r="T158" s="180">
        <f>SUM(T159:T160)</f>
        <v>0</v>
      </c>
      <c r="AR158" s="181" t="s">
        <v>82</v>
      </c>
      <c r="AT158" s="182" t="s">
        <v>73</v>
      </c>
      <c r="AU158" s="182" t="s">
        <v>82</v>
      </c>
      <c r="AY158" s="181" t="s">
        <v>212</v>
      </c>
      <c r="BK158" s="183">
        <f>SUM(BK159:BK160)</f>
        <v>0</v>
      </c>
    </row>
    <row r="159" spans="2:65" s="1" customFormat="1" ht="16.5" customHeight="1">
      <c r="B159" s="33"/>
      <c r="C159" s="184" t="s">
        <v>317</v>
      </c>
      <c r="D159" s="184" t="s">
        <v>213</v>
      </c>
      <c r="E159" s="185" t="s">
        <v>844</v>
      </c>
      <c r="F159" s="186" t="s">
        <v>845</v>
      </c>
      <c r="G159" s="187" t="s">
        <v>796</v>
      </c>
      <c r="H159" s="188">
        <v>2.97</v>
      </c>
      <c r="I159" s="189"/>
      <c r="J159" s="190">
        <f>ROUND(I159*H159,2)</f>
        <v>0</v>
      </c>
      <c r="K159" s="186" t="s">
        <v>797</v>
      </c>
      <c r="L159" s="37"/>
      <c r="M159" s="191" t="s">
        <v>1</v>
      </c>
      <c r="N159" s="192" t="s">
        <v>39</v>
      </c>
      <c r="O159" s="65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AR159" s="195" t="s">
        <v>218</v>
      </c>
      <c r="AT159" s="195" t="s">
        <v>213</v>
      </c>
      <c r="AU159" s="195" t="s">
        <v>84</v>
      </c>
      <c r="AY159" s="16" t="s">
        <v>212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82</v>
      </c>
      <c r="BK159" s="196">
        <f>ROUND(I159*H159,2)</f>
        <v>0</v>
      </c>
      <c r="BL159" s="16" t="s">
        <v>218</v>
      </c>
      <c r="BM159" s="195" t="s">
        <v>846</v>
      </c>
    </row>
    <row r="160" spans="2:65" s="11" customFormat="1" ht="11.25">
      <c r="B160" s="197"/>
      <c r="C160" s="198"/>
      <c r="D160" s="199" t="s">
        <v>220</v>
      </c>
      <c r="E160" s="200" t="s">
        <v>1</v>
      </c>
      <c r="F160" s="201" t="s">
        <v>847</v>
      </c>
      <c r="G160" s="198"/>
      <c r="H160" s="202">
        <v>2.97</v>
      </c>
      <c r="I160" s="203"/>
      <c r="J160" s="198"/>
      <c r="K160" s="198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220</v>
      </c>
      <c r="AU160" s="208" t="s">
        <v>84</v>
      </c>
      <c r="AV160" s="11" t="s">
        <v>84</v>
      </c>
      <c r="AW160" s="11" t="s">
        <v>30</v>
      </c>
      <c r="AX160" s="11" t="s">
        <v>82</v>
      </c>
      <c r="AY160" s="208" t="s">
        <v>212</v>
      </c>
    </row>
    <row r="161" spans="2:65" s="10" customFormat="1" ht="22.9" customHeight="1">
      <c r="B161" s="170"/>
      <c r="C161" s="171"/>
      <c r="D161" s="172" t="s">
        <v>73</v>
      </c>
      <c r="E161" s="229" t="s">
        <v>266</v>
      </c>
      <c r="F161" s="229" t="s">
        <v>848</v>
      </c>
      <c r="G161" s="171"/>
      <c r="H161" s="171"/>
      <c r="I161" s="174"/>
      <c r="J161" s="230">
        <f>BK161</f>
        <v>0</v>
      </c>
      <c r="K161" s="171"/>
      <c r="L161" s="176"/>
      <c r="M161" s="177"/>
      <c r="N161" s="178"/>
      <c r="O161" s="178"/>
      <c r="P161" s="179">
        <f>SUM(P162:P174)</f>
        <v>0</v>
      </c>
      <c r="Q161" s="178"/>
      <c r="R161" s="179">
        <f>SUM(R162:R174)</f>
        <v>10.949494000000001</v>
      </c>
      <c r="S161" s="178"/>
      <c r="T161" s="180">
        <f>SUM(T162:T174)</f>
        <v>0</v>
      </c>
      <c r="AR161" s="181" t="s">
        <v>82</v>
      </c>
      <c r="AT161" s="182" t="s">
        <v>73</v>
      </c>
      <c r="AU161" s="182" t="s">
        <v>82</v>
      </c>
      <c r="AY161" s="181" t="s">
        <v>212</v>
      </c>
      <c r="BK161" s="183">
        <f>SUM(BK162:BK174)</f>
        <v>0</v>
      </c>
    </row>
    <row r="162" spans="2:65" s="1" customFormat="1" ht="24" customHeight="1">
      <c r="B162" s="33"/>
      <c r="C162" s="184" t="s">
        <v>323</v>
      </c>
      <c r="D162" s="184" t="s">
        <v>213</v>
      </c>
      <c r="E162" s="185" t="s">
        <v>849</v>
      </c>
      <c r="F162" s="186" t="s">
        <v>850</v>
      </c>
      <c r="G162" s="187" t="s">
        <v>851</v>
      </c>
      <c r="H162" s="188">
        <v>8.4</v>
      </c>
      <c r="I162" s="189"/>
      <c r="J162" s="190">
        <f t="shared" ref="J162:J174" si="0">ROUND(I162*H162,2)</f>
        <v>0</v>
      </c>
      <c r="K162" s="186" t="s">
        <v>797</v>
      </c>
      <c r="L162" s="37"/>
      <c r="M162" s="191" t="s">
        <v>1</v>
      </c>
      <c r="N162" s="192" t="s">
        <v>39</v>
      </c>
      <c r="O162" s="65"/>
      <c r="P162" s="193">
        <f t="shared" ref="P162:P174" si="1">O162*H162</f>
        <v>0</v>
      </c>
      <c r="Q162" s="193">
        <v>2.0000000000000002E-5</v>
      </c>
      <c r="R162" s="193">
        <f t="shared" ref="R162:R174" si="2">Q162*H162</f>
        <v>1.6800000000000002E-4</v>
      </c>
      <c r="S162" s="193">
        <v>0</v>
      </c>
      <c r="T162" s="194">
        <f t="shared" ref="T162:T174" si="3">S162*H162</f>
        <v>0</v>
      </c>
      <c r="AR162" s="195" t="s">
        <v>218</v>
      </c>
      <c r="AT162" s="195" t="s">
        <v>213</v>
      </c>
      <c r="AU162" s="195" t="s">
        <v>84</v>
      </c>
      <c r="AY162" s="16" t="s">
        <v>212</v>
      </c>
      <c r="BE162" s="196">
        <f t="shared" ref="BE162:BE174" si="4">IF(N162="základní",J162,0)</f>
        <v>0</v>
      </c>
      <c r="BF162" s="196">
        <f t="shared" ref="BF162:BF174" si="5">IF(N162="snížená",J162,0)</f>
        <v>0</v>
      </c>
      <c r="BG162" s="196">
        <f t="shared" ref="BG162:BG174" si="6">IF(N162="zákl. přenesená",J162,0)</f>
        <v>0</v>
      </c>
      <c r="BH162" s="196">
        <f t="shared" ref="BH162:BH174" si="7">IF(N162="sníž. přenesená",J162,0)</f>
        <v>0</v>
      </c>
      <c r="BI162" s="196">
        <f t="shared" ref="BI162:BI174" si="8">IF(N162="nulová",J162,0)</f>
        <v>0</v>
      </c>
      <c r="BJ162" s="16" t="s">
        <v>82</v>
      </c>
      <c r="BK162" s="196">
        <f t="shared" ref="BK162:BK174" si="9">ROUND(I162*H162,2)</f>
        <v>0</v>
      </c>
      <c r="BL162" s="16" t="s">
        <v>218</v>
      </c>
      <c r="BM162" s="195" t="s">
        <v>852</v>
      </c>
    </row>
    <row r="163" spans="2:65" s="1" customFormat="1" ht="24" customHeight="1">
      <c r="B163" s="33"/>
      <c r="C163" s="242" t="s">
        <v>8</v>
      </c>
      <c r="D163" s="242" t="s">
        <v>416</v>
      </c>
      <c r="E163" s="243" t="s">
        <v>853</v>
      </c>
      <c r="F163" s="244" t="s">
        <v>854</v>
      </c>
      <c r="G163" s="245" t="s">
        <v>851</v>
      </c>
      <c r="H163" s="246">
        <v>8.4</v>
      </c>
      <c r="I163" s="247"/>
      <c r="J163" s="248">
        <f t="shared" si="0"/>
        <v>0</v>
      </c>
      <c r="K163" s="244" t="s">
        <v>797</v>
      </c>
      <c r="L163" s="249"/>
      <c r="M163" s="250" t="s">
        <v>1</v>
      </c>
      <c r="N163" s="251" t="s">
        <v>39</v>
      </c>
      <c r="O163" s="65"/>
      <c r="P163" s="193">
        <f t="shared" si="1"/>
        <v>0</v>
      </c>
      <c r="Q163" s="193">
        <v>1.1390000000000001E-2</v>
      </c>
      <c r="R163" s="193">
        <f t="shared" si="2"/>
        <v>9.5676000000000011E-2</v>
      </c>
      <c r="S163" s="193">
        <v>0</v>
      </c>
      <c r="T163" s="194">
        <f t="shared" si="3"/>
        <v>0</v>
      </c>
      <c r="AR163" s="195" t="s">
        <v>266</v>
      </c>
      <c r="AT163" s="195" t="s">
        <v>416</v>
      </c>
      <c r="AU163" s="195" t="s">
        <v>84</v>
      </c>
      <c r="AY163" s="16" t="s">
        <v>212</v>
      </c>
      <c r="BE163" s="196">
        <f t="shared" si="4"/>
        <v>0</v>
      </c>
      <c r="BF163" s="196">
        <f t="shared" si="5"/>
        <v>0</v>
      </c>
      <c r="BG163" s="196">
        <f t="shared" si="6"/>
        <v>0</v>
      </c>
      <c r="BH163" s="196">
        <f t="shared" si="7"/>
        <v>0</v>
      </c>
      <c r="BI163" s="196">
        <f t="shared" si="8"/>
        <v>0</v>
      </c>
      <c r="BJ163" s="16" t="s">
        <v>82</v>
      </c>
      <c r="BK163" s="196">
        <f t="shared" si="9"/>
        <v>0</v>
      </c>
      <c r="BL163" s="16" t="s">
        <v>218</v>
      </c>
      <c r="BM163" s="195" t="s">
        <v>855</v>
      </c>
    </row>
    <row r="164" spans="2:65" s="1" customFormat="1" ht="36" customHeight="1">
      <c r="B164" s="33"/>
      <c r="C164" s="184" t="s">
        <v>334</v>
      </c>
      <c r="D164" s="184" t="s">
        <v>213</v>
      </c>
      <c r="E164" s="185" t="s">
        <v>856</v>
      </c>
      <c r="F164" s="186" t="s">
        <v>857</v>
      </c>
      <c r="G164" s="187" t="s">
        <v>858</v>
      </c>
      <c r="H164" s="188">
        <v>1</v>
      </c>
      <c r="I164" s="189"/>
      <c r="J164" s="190">
        <f t="shared" si="0"/>
        <v>0</v>
      </c>
      <c r="K164" s="186" t="s">
        <v>1</v>
      </c>
      <c r="L164" s="37"/>
      <c r="M164" s="191" t="s">
        <v>1</v>
      </c>
      <c r="N164" s="192" t="s">
        <v>39</v>
      </c>
      <c r="O164" s="65"/>
      <c r="P164" s="193">
        <f t="shared" si="1"/>
        <v>0</v>
      </c>
      <c r="Q164" s="193">
        <v>2.0000000000000002E-5</v>
      </c>
      <c r="R164" s="193">
        <f t="shared" si="2"/>
        <v>2.0000000000000002E-5</v>
      </c>
      <c r="S164" s="193">
        <v>0</v>
      </c>
      <c r="T164" s="194">
        <f t="shared" si="3"/>
        <v>0</v>
      </c>
      <c r="AR164" s="195" t="s">
        <v>218</v>
      </c>
      <c r="AT164" s="195" t="s">
        <v>213</v>
      </c>
      <c r="AU164" s="195" t="s">
        <v>84</v>
      </c>
      <c r="AY164" s="16" t="s">
        <v>212</v>
      </c>
      <c r="BE164" s="196">
        <f t="shared" si="4"/>
        <v>0</v>
      </c>
      <c r="BF164" s="196">
        <f t="shared" si="5"/>
        <v>0</v>
      </c>
      <c r="BG164" s="196">
        <f t="shared" si="6"/>
        <v>0</v>
      </c>
      <c r="BH164" s="196">
        <f t="shared" si="7"/>
        <v>0</v>
      </c>
      <c r="BI164" s="196">
        <f t="shared" si="8"/>
        <v>0</v>
      </c>
      <c r="BJ164" s="16" t="s">
        <v>82</v>
      </c>
      <c r="BK164" s="196">
        <f t="shared" si="9"/>
        <v>0</v>
      </c>
      <c r="BL164" s="16" t="s">
        <v>218</v>
      </c>
      <c r="BM164" s="195" t="s">
        <v>859</v>
      </c>
    </row>
    <row r="165" spans="2:65" s="1" customFormat="1" ht="24" customHeight="1">
      <c r="B165" s="33"/>
      <c r="C165" s="184" t="s">
        <v>343</v>
      </c>
      <c r="D165" s="184" t="s">
        <v>213</v>
      </c>
      <c r="E165" s="185" t="s">
        <v>860</v>
      </c>
      <c r="F165" s="186" t="s">
        <v>861</v>
      </c>
      <c r="G165" s="187" t="s">
        <v>851</v>
      </c>
      <c r="H165" s="188">
        <v>9.5</v>
      </c>
      <c r="I165" s="189"/>
      <c r="J165" s="190">
        <f t="shared" si="0"/>
        <v>0</v>
      </c>
      <c r="K165" s="186" t="s">
        <v>797</v>
      </c>
      <c r="L165" s="37"/>
      <c r="M165" s="191" t="s">
        <v>1</v>
      </c>
      <c r="N165" s="192" t="s">
        <v>39</v>
      </c>
      <c r="O165" s="65"/>
      <c r="P165" s="193">
        <f t="shared" si="1"/>
        <v>0</v>
      </c>
      <c r="Q165" s="193">
        <v>3.0000000000000001E-5</v>
      </c>
      <c r="R165" s="193">
        <f t="shared" si="2"/>
        <v>2.8499999999999999E-4</v>
      </c>
      <c r="S165" s="193">
        <v>0</v>
      </c>
      <c r="T165" s="194">
        <f t="shared" si="3"/>
        <v>0</v>
      </c>
      <c r="AR165" s="195" t="s">
        <v>218</v>
      </c>
      <c r="AT165" s="195" t="s">
        <v>213</v>
      </c>
      <c r="AU165" s="195" t="s">
        <v>84</v>
      </c>
      <c r="AY165" s="16" t="s">
        <v>212</v>
      </c>
      <c r="BE165" s="196">
        <f t="shared" si="4"/>
        <v>0</v>
      </c>
      <c r="BF165" s="196">
        <f t="shared" si="5"/>
        <v>0</v>
      </c>
      <c r="BG165" s="196">
        <f t="shared" si="6"/>
        <v>0</v>
      </c>
      <c r="BH165" s="196">
        <f t="shared" si="7"/>
        <v>0</v>
      </c>
      <c r="BI165" s="196">
        <f t="shared" si="8"/>
        <v>0</v>
      </c>
      <c r="BJ165" s="16" t="s">
        <v>82</v>
      </c>
      <c r="BK165" s="196">
        <f t="shared" si="9"/>
        <v>0</v>
      </c>
      <c r="BL165" s="16" t="s">
        <v>218</v>
      </c>
      <c r="BM165" s="195" t="s">
        <v>862</v>
      </c>
    </row>
    <row r="166" spans="2:65" s="1" customFormat="1" ht="24" customHeight="1">
      <c r="B166" s="33"/>
      <c r="C166" s="242" t="s">
        <v>100</v>
      </c>
      <c r="D166" s="242" t="s">
        <v>416</v>
      </c>
      <c r="E166" s="243" t="s">
        <v>863</v>
      </c>
      <c r="F166" s="244" t="s">
        <v>864</v>
      </c>
      <c r="G166" s="245" t="s">
        <v>851</v>
      </c>
      <c r="H166" s="246">
        <v>9.5</v>
      </c>
      <c r="I166" s="247"/>
      <c r="J166" s="248">
        <f t="shared" si="0"/>
        <v>0</v>
      </c>
      <c r="K166" s="244" t="s">
        <v>797</v>
      </c>
      <c r="L166" s="249"/>
      <c r="M166" s="250" t="s">
        <v>1</v>
      </c>
      <c r="N166" s="251" t="s">
        <v>39</v>
      </c>
      <c r="O166" s="65"/>
      <c r="P166" s="193">
        <f t="shared" si="1"/>
        <v>0</v>
      </c>
      <c r="Q166" s="193">
        <v>2.8369999999999999E-2</v>
      </c>
      <c r="R166" s="193">
        <f t="shared" si="2"/>
        <v>0.269515</v>
      </c>
      <c r="S166" s="193">
        <v>0</v>
      </c>
      <c r="T166" s="194">
        <f t="shared" si="3"/>
        <v>0</v>
      </c>
      <c r="AR166" s="195" t="s">
        <v>266</v>
      </c>
      <c r="AT166" s="195" t="s">
        <v>416</v>
      </c>
      <c r="AU166" s="195" t="s">
        <v>84</v>
      </c>
      <c r="AY166" s="16" t="s">
        <v>212</v>
      </c>
      <c r="BE166" s="196">
        <f t="shared" si="4"/>
        <v>0</v>
      </c>
      <c r="BF166" s="196">
        <f t="shared" si="5"/>
        <v>0</v>
      </c>
      <c r="BG166" s="196">
        <f t="shared" si="6"/>
        <v>0</v>
      </c>
      <c r="BH166" s="196">
        <f t="shared" si="7"/>
        <v>0</v>
      </c>
      <c r="BI166" s="196">
        <f t="shared" si="8"/>
        <v>0</v>
      </c>
      <c r="BJ166" s="16" t="s">
        <v>82</v>
      </c>
      <c r="BK166" s="196">
        <f t="shared" si="9"/>
        <v>0</v>
      </c>
      <c r="BL166" s="16" t="s">
        <v>218</v>
      </c>
      <c r="BM166" s="195" t="s">
        <v>865</v>
      </c>
    </row>
    <row r="167" spans="2:65" s="1" customFormat="1" ht="36" customHeight="1">
      <c r="B167" s="33"/>
      <c r="C167" s="184" t="s">
        <v>360</v>
      </c>
      <c r="D167" s="184" t="s">
        <v>213</v>
      </c>
      <c r="E167" s="185" t="s">
        <v>866</v>
      </c>
      <c r="F167" s="186" t="s">
        <v>867</v>
      </c>
      <c r="G167" s="187" t="s">
        <v>858</v>
      </c>
      <c r="H167" s="188">
        <v>1</v>
      </c>
      <c r="I167" s="189"/>
      <c r="J167" s="190">
        <f t="shared" si="0"/>
        <v>0</v>
      </c>
      <c r="K167" s="186" t="s">
        <v>1</v>
      </c>
      <c r="L167" s="37"/>
      <c r="M167" s="191" t="s">
        <v>1</v>
      </c>
      <c r="N167" s="192" t="s">
        <v>39</v>
      </c>
      <c r="O167" s="65"/>
      <c r="P167" s="193">
        <f t="shared" si="1"/>
        <v>0</v>
      </c>
      <c r="Q167" s="193">
        <v>3.0000000000000001E-5</v>
      </c>
      <c r="R167" s="193">
        <f t="shared" si="2"/>
        <v>3.0000000000000001E-5</v>
      </c>
      <c r="S167" s="193">
        <v>0</v>
      </c>
      <c r="T167" s="194">
        <f t="shared" si="3"/>
        <v>0</v>
      </c>
      <c r="AR167" s="195" t="s">
        <v>218</v>
      </c>
      <c r="AT167" s="195" t="s">
        <v>213</v>
      </c>
      <c r="AU167" s="195" t="s">
        <v>84</v>
      </c>
      <c r="AY167" s="16" t="s">
        <v>212</v>
      </c>
      <c r="BE167" s="196">
        <f t="shared" si="4"/>
        <v>0</v>
      </c>
      <c r="BF167" s="196">
        <f t="shared" si="5"/>
        <v>0</v>
      </c>
      <c r="BG167" s="196">
        <f t="shared" si="6"/>
        <v>0</v>
      </c>
      <c r="BH167" s="196">
        <f t="shared" si="7"/>
        <v>0</v>
      </c>
      <c r="BI167" s="196">
        <f t="shared" si="8"/>
        <v>0</v>
      </c>
      <c r="BJ167" s="16" t="s">
        <v>82</v>
      </c>
      <c r="BK167" s="196">
        <f t="shared" si="9"/>
        <v>0</v>
      </c>
      <c r="BL167" s="16" t="s">
        <v>218</v>
      </c>
      <c r="BM167" s="195" t="s">
        <v>868</v>
      </c>
    </row>
    <row r="168" spans="2:65" s="1" customFormat="1" ht="24" customHeight="1">
      <c r="B168" s="33"/>
      <c r="C168" s="184" t="s">
        <v>367</v>
      </c>
      <c r="D168" s="184" t="s">
        <v>213</v>
      </c>
      <c r="E168" s="185" t="s">
        <v>869</v>
      </c>
      <c r="F168" s="186" t="s">
        <v>870</v>
      </c>
      <c r="G168" s="187" t="s">
        <v>851</v>
      </c>
      <c r="H168" s="188">
        <v>8.4</v>
      </c>
      <c r="I168" s="189"/>
      <c r="J168" s="190">
        <f t="shared" si="0"/>
        <v>0</v>
      </c>
      <c r="K168" s="186" t="s">
        <v>797</v>
      </c>
      <c r="L168" s="37"/>
      <c r="M168" s="191" t="s">
        <v>1</v>
      </c>
      <c r="N168" s="192" t="s">
        <v>39</v>
      </c>
      <c r="O168" s="65"/>
      <c r="P168" s="193">
        <f t="shared" si="1"/>
        <v>0</v>
      </c>
      <c r="Q168" s="193">
        <v>0</v>
      </c>
      <c r="R168" s="193">
        <f t="shared" si="2"/>
        <v>0</v>
      </c>
      <c r="S168" s="193">
        <v>0</v>
      </c>
      <c r="T168" s="194">
        <f t="shared" si="3"/>
        <v>0</v>
      </c>
      <c r="AR168" s="195" t="s">
        <v>218</v>
      </c>
      <c r="AT168" s="195" t="s">
        <v>213</v>
      </c>
      <c r="AU168" s="195" t="s">
        <v>84</v>
      </c>
      <c r="AY168" s="16" t="s">
        <v>212</v>
      </c>
      <c r="BE168" s="196">
        <f t="shared" si="4"/>
        <v>0</v>
      </c>
      <c r="BF168" s="196">
        <f t="shared" si="5"/>
        <v>0</v>
      </c>
      <c r="BG168" s="196">
        <f t="shared" si="6"/>
        <v>0</v>
      </c>
      <c r="BH168" s="196">
        <f t="shared" si="7"/>
        <v>0</v>
      </c>
      <c r="BI168" s="196">
        <f t="shared" si="8"/>
        <v>0</v>
      </c>
      <c r="BJ168" s="16" t="s">
        <v>82</v>
      </c>
      <c r="BK168" s="196">
        <f t="shared" si="9"/>
        <v>0</v>
      </c>
      <c r="BL168" s="16" t="s">
        <v>218</v>
      </c>
      <c r="BM168" s="195" t="s">
        <v>871</v>
      </c>
    </row>
    <row r="169" spans="2:65" s="1" customFormat="1" ht="16.5" customHeight="1">
      <c r="B169" s="33"/>
      <c r="C169" s="184" t="s">
        <v>7</v>
      </c>
      <c r="D169" s="184" t="s">
        <v>213</v>
      </c>
      <c r="E169" s="185" t="s">
        <v>872</v>
      </c>
      <c r="F169" s="186" t="s">
        <v>873</v>
      </c>
      <c r="G169" s="187" t="s">
        <v>851</v>
      </c>
      <c r="H169" s="188">
        <v>9.5</v>
      </c>
      <c r="I169" s="189"/>
      <c r="J169" s="190">
        <f t="shared" si="0"/>
        <v>0</v>
      </c>
      <c r="K169" s="186" t="s">
        <v>797</v>
      </c>
      <c r="L169" s="37"/>
      <c r="M169" s="191" t="s">
        <v>1</v>
      </c>
      <c r="N169" s="192" t="s">
        <v>39</v>
      </c>
      <c r="O169" s="65"/>
      <c r="P169" s="193">
        <f t="shared" si="1"/>
        <v>0</v>
      </c>
      <c r="Q169" s="193">
        <v>0</v>
      </c>
      <c r="R169" s="193">
        <f t="shared" si="2"/>
        <v>0</v>
      </c>
      <c r="S169" s="193">
        <v>0</v>
      </c>
      <c r="T169" s="194">
        <f t="shared" si="3"/>
        <v>0</v>
      </c>
      <c r="AR169" s="195" t="s">
        <v>218</v>
      </c>
      <c r="AT169" s="195" t="s">
        <v>213</v>
      </c>
      <c r="AU169" s="195" t="s">
        <v>84</v>
      </c>
      <c r="AY169" s="16" t="s">
        <v>212</v>
      </c>
      <c r="BE169" s="196">
        <f t="shared" si="4"/>
        <v>0</v>
      </c>
      <c r="BF169" s="196">
        <f t="shared" si="5"/>
        <v>0</v>
      </c>
      <c r="BG169" s="196">
        <f t="shared" si="6"/>
        <v>0</v>
      </c>
      <c r="BH169" s="196">
        <f t="shared" si="7"/>
        <v>0</v>
      </c>
      <c r="BI169" s="196">
        <f t="shared" si="8"/>
        <v>0</v>
      </c>
      <c r="BJ169" s="16" t="s">
        <v>82</v>
      </c>
      <c r="BK169" s="196">
        <f t="shared" si="9"/>
        <v>0</v>
      </c>
      <c r="BL169" s="16" t="s">
        <v>218</v>
      </c>
      <c r="BM169" s="195" t="s">
        <v>874</v>
      </c>
    </row>
    <row r="170" spans="2:65" s="1" customFormat="1" ht="24" customHeight="1">
      <c r="B170" s="33"/>
      <c r="C170" s="184" t="s">
        <v>378</v>
      </c>
      <c r="D170" s="184" t="s">
        <v>213</v>
      </c>
      <c r="E170" s="185" t="s">
        <v>875</v>
      </c>
      <c r="F170" s="186" t="s">
        <v>876</v>
      </c>
      <c r="G170" s="187" t="s">
        <v>858</v>
      </c>
      <c r="H170" s="188">
        <v>1</v>
      </c>
      <c r="I170" s="189"/>
      <c r="J170" s="190">
        <f t="shared" si="0"/>
        <v>0</v>
      </c>
      <c r="K170" s="186" t="s">
        <v>1</v>
      </c>
      <c r="L170" s="37"/>
      <c r="M170" s="191" t="s">
        <v>1</v>
      </c>
      <c r="N170" s="192" t="s">
        <v>39</v>
      </c>
      <c r="O170" s="65"/>
      <c r="P170" s="193">
        <f t="shared" si="1"/>
        <v>0</v>
      </c>
      <c r="Q170" s="193">
        <v>2.1167600000000002</v>
      </c>
      <c r="R170" s="193">
        <f t="shared" si="2"/>
        <v>2.1167600000000002</v>
      </c>
      <c r="S170" s="193">
        <v>0</v>
      </c>
      <c r="T170" s="194">
        <f t="shared" si="3"/>
        <v>0</v>
      </c>
      <c r="AR170" s="195" t="s">
        <v>218</v>
      </c>
      <c r="AT170" s="195" t="s">
        <v>213</v>
      </c>
      <c r="AU170" s="195" t="s">
        <v>84</v>
      </c>
      <c r="AY170" s="16" t="s">
        <v>212</v>
      </c>
      <c r="BE170" s="196">
        <f t="shared" si="4"/>
        <v>0</v>
      </c>
      <c r="BF170" s="196">
        <f t="shared" si="5"/>
        <v>0</v>
      </c>
      <c r="BG170" s="196">
        <f t="shared" si="6"/>
        <v>0</v>
      </c>
      <c r="BH170" s="196">
        <f t="shared" si="7"/>
        <v>0</v>
      </c>
      <c r="BI170" s="196">
        <f t="shared" si="8"/>
        <v>0</v>
      </c>
      <c r="BJ170" s="16" t="s">
        <v>82</v>
      </c>
      <c r="BK170" s="196">
        <f t="shared" si="9"/>
        <v>0</v>
      </c>
      <c r="BL170" s="16" t="s">
        <v>218</v>
      </c>
      <c r="BM170" s="195" t="s">
        <v>877</v>
      </c>
    </row>
    <row r="171" spans="2:65" s="1" customFormat="1" ht="24" customHeight="1">
      <c r="B171" s="33"/>
      <c r="C171" s="184" t="s">
        <v>384</v>
      </c>
      <c r="D171" s="184" t="s">
        <v>213</v>
      </c>
      <c r="E171" s="185" t="s">
        <v>878</v>
      </c>
      <c r="F171" s="186" t="s">
        <v>879</v>
      </c>
      <c r="G171" s="187" t="s">
        <v>858</v>
      </c>
      <c r="H171" s="188">
        <v>1</v>
      </c>
      <c r="I171" s="189"/>
      <c r="J171" s="190">
        <f t="shared" si="0"/>
        <v>0</v>
      </c>
      <c r="K171" s="186" t="s">
        <v>1</v>
      </c>
      <c r="L171" s="37"/>
      <c r="M171" s="191" t="s">
        <v>1</v>
      </c>
      <c r="N171" s="192" t="s">
        <v>39</v>
      </c>
      <c r="O171" s="65"/>
      <c r="P171" s="193">
        <f t="shared" si="1"/>
        <v>0</v>
      </c>
      <c r="Q171" s="193">
        <v>2.1167600000000002</v>
      </c>
      <c r="R171" s="193">
        <f t="shared" si="2"/>
        <v>2.1167600000000002</v>
      </c>
      <c r="S171" s="193">
        <v>0</v>
      </c>
      <c r="T171" s="194">
        <f t="shared" si="3"/>
        <v>0</v>
      </c>
      <c r="AR171" s="195" t="s">
        <v>218</v>
      </c>
      <c r="AT171" s="195" t="s">
        <v>213</v>
      </c>
      <c r="AU171" s="195" t="s">
        <v>84</v>
      </c>
      <c r="AY171" s="16" t="s">
        <v>212</v>
      </c>
      <c r="BE171" s="196">
        <f t="shared" si="4"/>
        <v>0</v>
      </c>
      <c r="BF171" s="196">
        <f t="shared" si="5"/>
        <v>0</v>
      </c>
      <c r="BG171" s="196">
        <f t="shared" si="6"/>
        <v>0</v>
      </c>
      <c r="BH171" s="196">
        <f t="shared" si="7"/>
        <v>0</v>
      </c>
      <c r="BI171" s="196">
        <f t="shared" si="8"/>
        <v>0</v>
      </c>
      <c r="BJ171" s="16" t="s">
        <v>82</v>
      </c>
      <c r="BK171" s="196">
        <f t="shared" si="9"/>
        <v>0</v>
      </c>
      <c r="BL171" s="16" t="s">
        <v>218</v>
      </c>
      <c r="BM171" s="195" t="s">
        <v>880</v>
      </c>
    </row>
    <row r="172" spans="2:65" s="1" customFormat="1" ht="24" customHeight="1">
      <c r="B172" s="33"/>
      <c r="C172" s="184" t="s">
        <v>394</v>
      </c>
      <c r="D172" s="184" t="s">
        <v>213</v>
      </c>
      <c r="E172" s="185" t="s">
        <v>881</v>
      </c>
      <c r="F172" s="186" t="s">
        <v>882</v>
      </c>
      <c r="G172" s="187" t="s">
        <v>858</v>
      </c>
      <c r="H172" s="188">
        <v>1</v>
      </c>
      <c r="I172" s="189"/>
      <c r="J172" s="190">
        <f t="shared" si="0"/>
        <v>0</v>
      </c>
      <c r="K172" s="186" t="s">
        <v>1</v>
      </c>
      <c r="L172" s="37"/>
      <c r="M172" s="191" t="s">
        <v>1</v>
      </c>
      <c r="N172" s="192" t="s">
        <v>39</v>
      </c>
      <c r="O172" s="65"/>
      <c r="P172" s="193">
        <f t="shared" si="1"/>
        <v>0</v>
      </c>
      <c r="Q172" s="193">
        <v>2.1167600000000002</v>
      </c>
      <c r="R172" s="193">
        <f t="shared" si="2"/>
        <v>2.1167600000000002</v>
      </c>
      <c r="S172" s="193">
        <v>0</v>
      </c>
      <c r="T172" s="194">
        <f t="shared" si="3"/>
        <v>0</v>
      </c>
      <c r="AR172" s="195" t="s">
        <v>218</v>
      </c>
      <c r="AT172" s="195" t="s">
        <v>213</v>
      </c>
      <c r="AU172" s="195" t="s">
        <v>84</v>
      </c>
      <c r="AY172" s="16" t="s">
        <v>212</v>
      </c>
      <c r="BE172" s="196">
        <f t="shared" si="4"/>
        <v>0</v>
      </c>
      <c r="BF172" s="196">
        <f t="shared" si="5"/>
        <v>0</v>
      </c>
      <c r="BG172" s="196">
        <f t="shared" si="6"/>
        <v>0</v>
      </c>
      <c r="BH172" s="196">
        <f t="shared" si="7"/>
        <v>0</v>
      </c>
      <c r="BI172" s="196">
        <f t="shared" si="8"/>
        <v>0</v>
      </c>
      <c r="BJ172" s="16" t="s">
        <v>82</v>
      </c>
      <c r="BK172" s="196">
        <f t="shared" si="9"/>
        <v>0</v>
      </c>
      <c r="BL172" s="16" t="s">
        <v>218</v>
      </c>
      <c r="BM172" s="195" t="s">
        <v>883</v>
      </c>
    </row>
    <row r="173" spans="2:65" s="1" customFormat="1" ht="24" customHeight="1">
      <c r="B173" s="33"/>
      <c r="C173" s="184" t="s">
        <v>400</v>
      </c>
      <c r="D173" s="184" t="s">
        <v>213</v>
      </c>
      <c r="E173" s="185" t="s">
        <v>884</v>
      </c>
      <c r="F173" s="186" t="s">
        <v>885</v>
      </c>
      <c r="G173" s="187" t="s">
        <v>858</v>
      </c>
      <c r="H173" s="188">
        <v>1</v>
      </c>
      <c r="I173" s="189"/>
      <c r="J173" s="190">
        <f t="shared" si="0"/>
        <v>0</v>
      </c>
      <c r="K173" s="186" t="s">
        <v>1</v>
      </c>
      <c r="L173" s="37"/>
      <c r="M173" s="191" t="s">
        <v>1</v>
      </c>
      <c r="N173" s="192" t="s">
        <v>39</v>
      </c>
      <c r="O173" s="65"/>
      <c r="P173" s="193">
        <f t="shared" si="1"/>
        <v>0</v>
      </c>
      <c r="Q173" s="193">
        <v>2.1167600000000002</v>
      </c>
      <c r="R173" s="193">
        <f t="shared" si="2"/>
        <v>2.1167600000000002</v>
      </c>
      <c r="S173" s="193">
        <v>0</v>
      </c>
      <c r="T173" s="194">
        <f t="shared" si="3"/>
        <v>0</v>
      </c>
      <c r="AR173" s="195" t="s">
        <v>218</v>
      </c>
      <c r="AT173" s="195" t="s">
        <v>213</v>
      </c>
      <c r="AU173" s="195" t="s">
        <v>84</v>
      </c>
      <c r="AY173" s="16" t="s">
        <v>212</v>
      </c>
      <c r="BE173" s="196">
        <f t="shared" si="4"/>
        <v>0</v>
      </c>
      <c r="BF173" s="196">
        <f t="shared" si="5"/>
        <v>0</v>
      </c>
      <c r="BG173" s="196">
        <f t="shared" si="6"/>
        <v>0</v>
      </c>
      <c r="BH173" s="196">
        <f t="shared" si="7"/>
        <v>0</v>
      </c>
      <c r="BI173" s="196">
        <f t="shared" si="8"/>
        <v>0</v>
      </c>
      <c r="BJ173" s="16" t="s">
        <v>82</v>
      </c>
      <c r="BK173" s="196">
        <f t="shared" si="9"/>
        <v>0</v>
      </c>
      <c r="BL173" s="16" t="s">
        <v>218</v>
      </c>
      <c r="BM173" s="195" t="s">
        <v>886</v>
      </c>
    </row>
    <row r="174" spans="2:65" s="1" customFormat="1" ht="24" customHeight="1">
      <c r="B174" s="33"/>
      <c r="C174" s="184" t="s">
        <v>407</v>
      </c>
      <c r="D174" s="184" t="s">
        <v>213</v>
      </c>
      <c r="E174" s="185" t="s">
        <v>887</v>
      </c>
      <c r="F174" s="186" t="s">
        <v>888</v>
      </c>
      <c r="G174" s="187" t="s">
        <v>858</v>
      </c>
      <c r="H174" s="188">
        <v>1</v>
      </c>
      <c r="I174" s="189"/>
      <c r="J174" s="190">
        <f t="shared" si="0"/>
        <v>0</v>
      </c>
      <c r="K174" s="186" t="s">
        <v>1</v>
      </c>
      <c r="L174" s="37"/>
      <c r="M174" s="191" t="s">
        <v>1</v>
      </c>
      <c r="N174" s="192" t="s">
        <v>39</v>
      </c>
      <c r="O174" s="65"/>
      <c r="P174" s="193">
        <f t="shared" si="1"/>
        <v>0</v>
      </c>
      <c r="Q174" s="193">
        <v>2.1167600000000002</v>
      </c>
      <c r="R174" s="193">
        <f t="shared" si="2"/>
        <v>2.1167600000000002</v>
      </c>
      <c r="S174" s="193">
        <v>0</v>
      </c>
      <c r="T174" s="194">
        <f t="shared" si="3"/>
        <v>0</v>
      </c>
      <c r="AR174" s="195" t="s">
        <v>218</v>
      </c>
      <c r="AT174" s="195" t="s">
        <v>213</v>
      </c>
      <c r="AU174" s="195" t="s">
        <v>84</v>
      </c>
      <c r="AY174" s="16" t="s">
        <v>212</v>
      </c>
      <c r="BE174" s="196">
        <f t="shared" si="4"/>
        <v>0</v>
      </c>
      <c r="BF174" s="196">
        <f t="shared" si="5"/>
        <v>0</v>
      </c>
      <c r="BG174" s="196">
        <f t="shared" si="6"/>
        <v>0</v>
      </c>
      <c r="BH174" s="196">
        <f t="shared" si="7"/>
        <v>0</v>
      </c>
      <c r="BI174" s="196">
        <f t="shared" si="8"/>
        <v>0</v>
      </c>
      <c r="BJ174" s="16" t="s">
        <v>82</v>
      </c>
      <c r="BK174" s="196">
        <f t="shared" si="9"/>
        <v>0</v>
      </c>
      <c r="BL174" s="16" t="s">
        <v>218</v>
      </c>
      <c r="BM174" s="195" t="s">
        <v>889</v>
      </c>
    </row>
    <row r="175" spans="2:65" s="10" customFormat="1" ht="22.9" customHeight="1">
      <c r="B175" s="170"/>
      <c r="C175" s="171"/>
      <c r="D175" s="172" t="s">
        <v>73</v>
      </c>
      <c r="E175" s="229" t="s">
        <v>890</v>
      </c>
      <c r="F175" s="229" t="s">
        <v>891</v>
      </c>
      <c r="G175" s="171"/>
      <c r="H175" s="171"/>
      <c r="I175" s="174"/>
      <c r="J175" s="230">
        <f>BK175</f>
        <v>0</v>
      </c>
      <c r="K175" s="171"/>
      <c r="L175" s="176"/>
      <c r="M175" s="177"/>
      <c r="N175" s="178"/>
      <c r="O175" s="178"/>
      <c r="P175" s="179">
        <f>P176</f>
        <v>0</v>
      </c>
      <c r="Q175" s="178"/>
      <c r="R175" s="179">
        <f>R176</f>
        <v>0</v>
      </c>
      <c r="S175" s="178"/>
      <c r="T175" s="180">
        <f>T176</f>
        <v>0</v>
      </c>
      <c r="AR175" s="181" t="s">
        <v>82</v>
      </c>
      <c r="AT175" s="182" t="s">
        <v>73</v>
      </c>
      <c r="AU175" s="182" t="s">
        <v>82</v>
      </c>
      <c r="AY175" s="181" t="s">
        <v>212</v>
      </c>
      <c r="BK175" s="183">
        <f>BK176</f>
        <v>0</v>
      </c>
    </row>
    <row r="176" spans="2:65" s="1" customFormat="1" ht="24" customHeight="1">
      <c r="B176" s="33"/>
      <c r="C176" s="184" t="s">
        <v>413</v>
      </c>
      <c r="D176" s="184" t="s">
        <v>213</v>
      </c>
      <c r="E176" s="185" t="s">
        <v>892</v>
      </c>
      <c r="F176" s="186" t="s">
        <v>893</v>
      </c>
      <c r="G176" s="187" t="s">
        <v>827</v>
      </c>
      <c r="H176" s="188">
        <v>11.003</v>
      </c>
      <c r="I176" s="189"/>
      <c r="J176" s="190">
        <f>ROUND(I176*H176,2)</f>
        <v>0</v>
      </c>
      <c r="K176" s="186" t="s">
        <v>797</v>
      </c>
      <c r="L176" s="37"/>
      <c r="M176" s="252" t="s">
        <v>1</v>
      </c>
      <c r="N176" s="253" t="s">
        <v>39</v>
      </c>
      <c r="O176" s="254"/>
      <c r="P176" s="255">
        <f>O176*H176</f>
        <v>0</v>
      </c>
      <c r="Q176" s="255">
        <v>0</v>
      </c>
      <c r="R176" s="255">
        <f>Q176*H176</f>
        <v>0</v>
      </c>
      <c r="S176" s="255">
        <v>0</v>
      </c>
      <c r="T176" s="256">
        <f>S176*H176</f>
        <v>0</v>
      </c>
      <c r="AR176" s="195" t="s">
        <v>218</v>
      </c>
      <c r="AT176" s="195" t="s">
        <v>213</v>
      </c>
      <c r="AU176" s="195" t="s">
        <v>84</v>
      </c>
      <c r="AY176" s="16" t="s">
        <v>212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6" t="s">
        <v>82</v>
      </c>
      <c r="BK176" s="196">
        <f>ROUND(I176*H176,2)</f>
        <v>0</v>
      </c>
      <c r="BL176" s="16" t="s">
        <v>218</v>
      </c>
      <c r="BM176" s="195" t="s">
        <v>894</v>
      </c>
    </row>
    <row r="177" spans="2:12" s="1" customFormat="1" ht="6.95" customHeight="1">
      <c r="B177" s="48"/>
      <c r="C177" s="49"/>
      <c r="D177" s="49"/>
      <c r="E177" s="49"/>
      <c r="F177" s="49"/>
      <c r="G177" s="49"/>
      <c r="H177" s="49"/>
      <c r="I177" s="143"/>
      <c r="J177" s="49"/>
      <c r="K177" s="49"/>
      <c r="L177" s="37"/>
    </row>
  </sheetData>
  <sheetProtection algorithmName="SHA-512" hashValue="MMZQuRHtT6LGIvqLOa8iNK9A8i9vLmOxXYPPMF3jnUn4/e0o+N9awngq6nzEo18pdiVH+zxja6KzHmo6Zt1ehw==" saltValue="FxGPzcMhF2FhSOIWn6A+Vn3dtRCj6ohoAxlGqIJc8J8Gu9Gn2KAD6EMLLRVPMTeBzlSuVapGkjN98DiuA2radg==" spinCount="100000" sheet="1" objects="1" scenarios="1" formatColumns="0" formatRows="0" autoFilter="0"/>
  <autoFilter ref="C120:K176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3"/>
  <sheetViews>
    <sheetView showGridLines="0" workbookViewId="0">
      <selection activeCell="F12" sqref="F1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2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90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9"/>
      <c r="AT3" s="16" t="s">
        <v>84</v>
      </c>
    </row>
    <row r="4" spans="2:46" ht="24.95" customHeight="1">
      <c r="B4" s="19"/>
      <c r="D4" s="107" t="s">
        <v>98</v>
      </c>
      <c r="L4" s="19"/>
      <c r="M4" s="108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9" t="s">
        <v>16</v>
      </c>
      <c r="L6" s="19"/>
    </row>
    <row r="7" spans="2:46" ht="16.5" customHeight="1">
      <c r="B7" s="19"/>
      <c r="E7" s="298" t="str">
        <f>'Rekapitulace stavby'!K6</f>
        <v>III/22920 Kounov - most ev. č. 22920-2</v>
      </c>
      <c r="F7" s="299"/>
      <c r="G7" s="299"/>
      <c r="H7" s="299"/>
      <c r="L7" s="19"/>
    </row>
    <row r="8" spans="2:46" s="1" customFormat="1" ht="12" customHeight="1">
      <c r="B8" s="37"/>
      <c r="D8" s="109" t="s">
        <v>107</v>
      </c>
      <c r="I8" s="110"/>
      <c r="L8" s="37"/>
    </row>
    <row r="9" spans="2:46" s="1" customFormat="1" ht="36.950000000000003" customHeight="1">
      <c r="B9" s="37"/>
      <c r="E9" s="300" t="s">
        <v>895</v>
      </c>
      <c r="F9" s="301"/>
      <c r="G9" s="301"/>
      <c r="H9" s="301"/>
      <c r="I9" s="110"/>
      <c r="L9" s="37"/>
    </row>
    <row r="10" spans="2:46" s="1" customFormat="1" ht="11.25">
      <c r="B10" s="37"/>
      <c r="I10" s="110"/>
      <c r="L10" s="37"/>
    </row>
    <row r="11" spans="2:46" s="1" customFormat="1" ht="12" customHeight="1">
      <c r="B11" s="37"/>
      <c r="D11" s="109" t="s">
        <v>18</v>
      </c>
      <c r="F11" s="111" t="s">
        <v>1</v>
      </c>
      <c r="I11" s="112" t="s">
        <v>19</v>
      </c>
      <c r="J11" s="111" t="s">
        <v>1</v>
      </c>
      <c r="L11" s="37"/>
    </row>
    <row r="12" spans="2:46" s="1" customFormat="1" ht="12" customHeight="1">
      <c r="B12" s="37"/>
      <c r="D12" s="109" t="s">
        <v>20</v>
      </c>
      <c r="F12" s="111" t="s">
        <v>32</v>
      </c>
      <c r="I12" s="112" t="s">
        <v>22</v>
      </c>
      <c r="J12" s="113">
        <f>'Rekapitulace stavby'!AN8</f>
        <v>43655</v>
      </c>
      <c r="L12" s="37"/>
    </row>
    <row r="13" spans="2:46" s="1" customFormat="1" ht="10.9" customHeight="1">
      <c r="B13" s="37"/>
      <c r="I13" s="110"/>
      <c r="L13" s="37"/>
    </row>
    <row r="14" spans="2:46" s="1" customFormat="1" ht="12" customHeight="1">
      <c r="B14" s="37"/>
      <c r="D14" s="109" t="s">
        <v>23</v>
      </c>
      <c r="I14" s="112" t="s">
        <v>24</v>
      </c>
      <c r="J14" s="111" t="str">
        <f>IF('Rekapitulace stavby'!AN10="","",'Rekapitulace stavby'!AN10)</f>
        <v/>
      </c>
      <c r="L14" s="37"/>
    </row>
    <row r="15" spans="2:46" s="1" customFormat="1" ht="18" customHeight="1">
      <c r="B15" s="37"/>
      <c r="E15" s="111" t="str">
        <f>IF('Rekapitulace stavby'!E11="","",'Rekapitulace stavby'!E11)</f>
        <v>Krajská správa a údržba silnic středočeského kraje</v>
      </c>
      <c r="I15" s="112" t="s">
        <v>26</v>
      </c>
      <c r="J15" s="111" t="str">
        <f>IF('Rekapitulace stavby'!AN11="","",'Rekapitulace stavby'!AN11)</f>
        <v/>
      </c>
      <c r="L15" s="37"/>
    </row>
    <row r="16" spans="2:46" s="1" customFormat="1" ht="6.95" customHeight="1">
      <c r="B16" s="37"/>
      <c r="I16" s="110"/>
      <c r="L16" s="37"/>
    </row>
    <row r="17" spans="2:12" s="1" customFormat="1" ht="12" customHeight="1">
      <c r="B17" s="37"/>
      <c r="D17" s="109" t="s">
        <v>27</v>
      </c>
      <c r="I17" s="112" t="s">
        <v>24</v>
      </c>
      <c r="J17" s="29"/>
      <c r="L17" s="37"/>
    </row>
    <row r="18" spans="2:12" s="1" customFormat="1" ht="18" customHeight="1">
      <c r="B18" s="37"/>
      <c r="E18" s="302"/>
      <c r="F18" s="303"/>
      <c r="G18" s="303"/>
      <c r="H18" s="303"/>
      <c r="I18" s="112" t="s">
        <v>26</v>
      </c>
      <c r="J18" s="29"/>
      <c r="L18" s="37"/>
    </row>
    <row r="19" spans="2:12" s="1" customFormat="1" ht="6.95" customHeight="1">
      <c r="B19" s="37"/>
      <c r="I19" s="110"/>
      <c r="L19" s="37"/>
    </row>
    <row r="20" spans="2:12" s="1" customFormat="1" ht="12" customHeight="1">
      <c r="B20" s="37"/>
      <c r="D20" s="109" t="s">
        <v>28</v>
      </c>
      <c r="I20" s="112" t="s">
        <v>24</v>
      </c>
      <c r="J20" s="111" t="str">
        <f>IF('Rekapitulace stavby'!AN16="","",'Rekapitulace stavby'!AN16)</f>
        <v/>
      </c>
      <c r="L20" s="37"/>
    </row>
    <row r="21" spans="2:12" s="1" customFormat="1" ht="18" customHeight="1">
      <c r="B21" s="37"/>
      <c r="E21" s="111" t="str">
        <f>IF('Rekapitulace stavby'!E17="","",'Rekapitulace stavby'!E17)</f>
        <v>Ingutis, spol. s r.o.</v>
      </c>
      <c r="I21" s="112" t="s">
        <v>26</v>
      </c>
      <c r="J21" s="111" t="str">
        <f>IF('Rekapitulace stavby'!AN17="","",'Rekapitulace stavby'!AN17)</f>
        <v/>
      </c>
      <c r="L21" s="37"/>
    </row>
    <row r="22" spans="2:12" s="1" customFormat="1" ht="6.95" customHeight="1">
      <c r="B22" s="37"/>
      <c r="I22" s="110"/>
      <c r="L22" s="37"/>
    </row>
    <row r="23" spans="2:12" s="1" customFormat="1" ht="12" customHeight="1">
      <c r="B23" s="37"/>
      <c r="D23" s="109" t="s">
        <v>31</v>
      </c>
      <c r="I23" s="112" t="s">
        <v>24</v>
      </c>
      <c r="J23" s="111" t="str">
        <f>IF('Rekapitulace stavby'!AN19="","",'Rekapitulace stavby'!AN19)</f>
        <v/>
      </c>
      <c r="L23" s="37"/>
    </row>
    <row r="24" spans="2:12" s="1" customFormat="1" ht="18" customHeight="1">
      <c r="B24" s="37"/>
      <c r="E24" s="111" t="str">
        <f>IF('Rekapitulace stavby'!E20="","",'Rekapitulace stavby'!E20)</f>
        <v xml:space="preserve"> </v>
      </c>
      <c r="I24" s="112" t="s">
        <v>26</v>
      </c>
      <c r="J24" s="111" t="str">
        <f>IF('Rekapitulace stavby'!AN20="","",'Rekapitulace stavby'!AN20)</f>
        <v/>
      </c>
      <c r="L24" s="37"/>
    </row>
    <row r="25" spans="2:12" s="1" customFormat="1" ht="6.95" customHeight="1">
      <c r="B25" s="37"/>
      <c r="I25" s="110"/>
      <c r="L25" s="37"/>
    </row>
    <row r="26" spans="2:12" s="1" customFormat="1" ht="12" customHeight="1">
      <c r="B26" s="37"/>
      <c r="D26" s="109" t="s">
        <v>33</v>
      </c>
      <c r="I26" s="110"/>
      <c r="L26" s="37"/>
    </row>
    <row r="27" spans="2:12" s="7" customFormat="1" ht="16.5" customHeight="1">
      <c r="B27" s="114"/>
      <c r="E27" s="304" t="s">
        <v>1</v>
      </c>
      <c r="F27" s="304"/>
      <c r="G27" s="304"/>
      <c r="H27" s="304"/>
      <c r="I27" s="115"/>
      <c r="L27" s="114"/>
    </row>
    <row r="28" spans="2:12" s="1" customFormat="1" ht="6.95" customHeight="1">
      <c r="B28" s="37"/>
      <c r="I28" s="110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7"/>
      <c r="J29" s="61"/>
      <c r="K29" s="61"/>
      <c r="L29" s="37"/>
    </row>
    <row r="30" spans="2:12" s="1" customFormat="1" ht="25.35" customHeight="1">
      <c r="B30" s="37"/>
      <c r="D30" s="118" t="s">
        <v>34</v>
      </c>
      <c r="I30" s="110"/>
      <c r="J30" s="119">
        <f>ROUND(J118,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7"/>
      <c r="J31" s="61"/>
      <c r="K31" s="61"/>
      <c r="L31" s="37"/>
    </row>
    <row r="32" spans="2:12" s="1" customFormat="1" ht="14.45" customHeight="1">
      <c r="B32" s="37"/>
      <c r="F32" s="120" t="s">
        <v>36</v>
      </c>
      <c r="I32" s="121" t="s">
        <v>35</v>
      </c>
      <c r="J32" s="120" t="s">
        <v>37</v>
      </c>
      <c r="L32" s="37"/>
    </row>
    <row r="33" spans="2:12" s="1" customFormat="1" ht="14.45" customHeight="1">
      <c r="B33" s="37"/>
      <c r="D33" s="122" t="s">
        <v>38</v>
      </c>
      <c r="E33" s="109" t="s">
        <v>39</v>
      </c>
      <c r="F33" s="123">
        <f>ROUND((SUM(BE118:BE122)),  2)</f>
        <v>0</v>
      </c>
      <c r="I33" s="124">
        <v>0.21</v>
      </c>
      <c r="J33" s="123">
        <f>ROUND(((SUM(BE118:BE122))*I33),  2)</f>
        <v>0</v>
      </c>
      <c r="L33" s="37"/>
    </row>
    <row r="34" spans="2:12" s="1" customFormat="1" ht="14.45" customHeight="1">
      <c r="B34" s="37"/>
      <c r="E34" s="109" t="s">
        <v>40</v>
      </c>
      <c r="F34" s="123">
        <f>ROUND((SUM(BF118:BF122)),  2)</f>
        <v>0</v>
      </c>
      <c r="I34" s="124">
        <v>0.15</v>
      </c>
      <c r="J34" s="123">
        <f>ROUND(((SUM(BF118:BF122))*I34),  2)</f>
        <v>0</v>
      </c>
      <c r="L34" s="37"/>
    </row>
    <row r="35" spans="2:12" s="1" customFormat="1" ht="14.45" hidden="1" customHeight="1">
      <c r="B35" s="37"/>
      <c r="E35" s="109" t="s">
        <v>41</v>
      </c>
      <c r="F35" s="123">
        <f>ROUND((SUM(BG118:BG122)),  2)</f>
        <v>0</v>
      </c>
      <c r="I35" s="124">
        <v>0.21</v>
      </c>
      <c r="J35" s="123">
        <f>0</f>
        <v>0</v>
      </c>
      <c r="L35" s="37"/>
    </row>
    <row r="36" spans="2:12" s="1" customFormat="1" ht="14.45" hidden="1" customHeight="1">
      <c r="B36" s="37"/>
      <c r="E36" s="109" t="s">
        <v>42</v>
      </c>
      <c r="F36" s="123">
        <f>ROUND((SUM(BH118:BH122)),  2)</f>
        <v>0</v>
      </c>
      <c r="I36" s="124">
        <v>0.15</v>
      </c>
      <c r="J36" s="123">
        <f>0</f>
        <v>0</v>
      </c>
      <c r="L36" s="37"/>
    </row>
    <row r="37" spans="2:12" s="1" customFormat="1" ht="14.45" hidden="1" customHeight="1">
      <c r="B37" s="37"/>
      <c r="E37" s="109" t="s">
        <v>43</v>
      </c>
      <c r="F37" s="123">
        <f>ROUND((SUM(BI118:BI122)),  2)</f>
        <v>0</v>
      </c>
      <c r="I37" s="124">
        <v>0</v>
      </c>
      <c r="J37" s="123">
        <f>0</f>
        <v>0</v>
      </c>
      <c r="L37" s="37"/>
    </row>
    <row r="38" spans="2:12" s="1" customFormat="1" ht="6.95" customHeight="1">
      <c r="B38" s="37"/>
      <c r="I38" s="110"/>
      <c r="L38" s="37"/>
    </row>
    <row r="39" spans="2:12" s="1" customFormat="1" ht="25.35" customHeight="1">
      <c r="B39" s="37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30"/>
      <c r="J39" s="131">
        <f>SUM(J30:J37)</f>
        <v>0</v>
      </c>
      <c r="K39" s="132"/>
      <c r="L39" s="37"/>
    </row>
    <row r="40" spans="2:12" s="1" customFormat="1" ht="14.45" customHeight="1">
      <c r="B40" s="37"/>
      <c r="I40" s="110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3" t="s">
        <v>47</v>
      </c>
      <c r="E50" s="134"/>
      <c r="F50" s="134"/>
      <c r="G50" s="133" t="s">
        <v>48</v>
      </c>
      <c r="H50" s="134"/>
      <c r="I50" s="135"/>
      <c r="J50" s="134"/>
      <c r="K50" s="134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7"/>
      <c r="D61" s="136" t="s">
        <v>49</v>
      </c>
      <c r="E61" s="137"/>
      <c r="F61" s="138" t="s">
        <v>50</v>
      </c>
      <c r="G61" s="136" t="s">
        <v>49</v>
      </c>
      <c r="H61" s="137"/>
      <c r="I61" s="139"/>
      <c r="J61" s="140" t="s">
        <v>50</v>
      </c>
      <c r="K61" s="137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7"/>
      <c r="D65" s="133" t="s">
        <v>51</v>
      </c>
      <c r="E65" s="134"/>
      <c r="F65" s="134"/>
      <c r="G65" s="133" t="s">
        <v>52</v>
      </c>
      <c r="H65" s="134"/>
      <c r="I65" s="135"/>
      <c r="J65" s="134"/>
      <c r="K65" s="134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36" t="s">
        <v>49</v>
      </c>
      <c r="E76" s="137"/>
      <c r="F76" s="138" t="s">
        <v>50</v>
      </c>
      <c r="G76" s="136" t="s">
        <v>49</v>
      </c>
      <c r="H76" s="137"/>
      <c r="I76" s="139"/>
      <c r="J76" s="140" t="s">
        <v>50</v>
      </c>
      <c r="K76" s="137"/>
      <c r="L76" s="37"/>
    </row>
    <row r="77" spans="2:12" s="1" customFormat="1" ht="14.45" customHeight="1">
      <c r="B77" s="141"/>
      <c r="C77" s="142"/>
      <c r="D77" s="142"/>
      <c r="E77" s="142"/>
      <c r="F77" s="142"/>
      <c r="G77" s="142"/>
      <c r="H77" s="142"/>
      <c r="I77" s="143"/>
      <c r="J77" s="142"/>
      <c r="K77" s="142"/>
      <c r="L77" s="37"/>
    </row>
    <row r="81" spans="2:47" s="1" customFormat="1" ht="6.95" customHeight="1">
      <c r="B81" s="144"/>
      <c r="C81" s="145"/>
      <c r="D81" s="145"/>
      <c r="E81" s="145"/>
      <c r="F81" s="145"/>
      <c r="G81" s="145"/>
      <c r="H81" s="145"/>
      <c r="I81" s="146"/>
      <c r="J81" s="145"/>
      <c r="K81" s="145"/>
      <c r="L81" s="37"/>
    </row>
    <row r="82" spans="2:47" s="1" customFormat="1" ht="24.95" customHeight="1">
      <c r="B82" s="33"/>
      <c r="C82" s="22" t="s">
        <v>183</v>
      </c>
      <c r="D82" s="34"/>
      <c r="E82" s="34"/>
      <c r="F82" s="34"/>
      <c r="G82" s="34"/>
      <c r="H82" s="34"/>
      <c r="I82" s="110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10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10"/>
      <c r="J84" s="34"/>
      <c r="K84" s="34"/>
      <c r="L84" s="37"/>
    </row>
    <row r="85" spans="2:47" s="1" customFormat="1" ht="16.5" customHeight="1">
      <c r="B85" s="33"/>
      <c r="C85" s="34"/>
      <c r="D85" s="34"/>
      <c r="E85" s="305" t="str">
        <f>E7</f>
        <v>III/22920 Kounov - most ev. č. 22920-2</v>
      </c>
      <c r="F85" s="306"/>
      <c r="G85" s="306"/>
      <c r="H85" s="306"/>
      <c r="I85" s="110"/>
      <c r="J85" s="34"/>
      <c r="K85" s="34"/>
      <c r="L85" s="37"/>
    </row>
    <row r="86" spans="2:47" s="1" customFormat="1" ht="12" customHeight="1">
      <c r="B86" s="33"/>
      <c r="C86" s="28" t="s">
        <v>107</v>
      </c>
      <c r="D86" s="34"/>
      <c r="E86" s="34"/>
      <c r="F86" s="34"/>
      <c r="G86" s="34"/>
      <c r="H86" s="34"/>
      <c r="I86" s="110"/>
      <c r="J86" s="34"/>
      <c r="K86" s="34"/>
      <c r="L86" s="37"/>
    </row>
    <row r="87" spans="2:47" s="1" customFormat="1" ht="16.5" customHeight="1">
      <c r="B87" s="33"/>
      <c r="C87" s="34"/>
      <c r="D87" s="34"/>
      <c r="E87" s="277" t="str">
        <f>E9</f>
        <v>SO 901 - Dopravně-inženýrská opatření</v>
      </c>
      <c r="F87" s="307"/>
      <c r="G87" s="307"/>
      <c r="H87" s="307"/>
      <c r="I87" s="110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10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 xml:space="preserve"> </v>
      </c>
      <c r="G89" s="34"/>
      <c r="H89" s="34"/>
      <c r="I89" s="112" t="s">
        <v>22</v>
      </c>
      <c r="J89" s="60">
        <f>IF(J12="","",J12)</f>
        <v>43655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10"/>
      <c r="J90" s="34"/>
      <c r="K90" s="34"/>
      <c r="L90" s="37"/>
    </row>
    <row r="91" spans="2:47" s="1" customFormat="1" ht="15.2" customHeight="1">
      <c r="B91" s="33"/>
      <c r="C91" s="28" t="s">
        <v>23</v>
      </c>
      <c r="D91" s="34"/>
      <c r="E91" s="34"/>
      <c r="F91" s="26" t="str">
        <f>E15</f>
        <v>Krajská správa a údržba silnic středočeského kraje</v>
      </c>
      <c r="G91" s="34"/>
      <c r="H91" s="34"/>
      <c r="I91" s="112" t="s">
        <v>28</v>
      </c>
      <c r="J91" s="31" t="str">
        <f>E21</f>
        <v>Ingutis, spol. s r.o.</v>
      </c>
      <c r="K91" s="34"/>
      <c r="L91" s="37"/>
    </row>
    <row r="92" spans="2:47" s="1" customFormat="1" ht="15.2" customHeight="1">
      <c r="B92" s="33"/>
      <c r="C92" s="28" t="s">
        <v>27</v>
      </c>
      <c r="D92" s="34"/>
      <c r="E92" s="34"/>
      <c r="F92" s="26" t="str">
        <f>IF(E18="","",E18)</f>
        <v/>
      </c>
      <c r="G92" s="34"/>
      <c r="H92" s="34"/>
      <c r="I92" s="112" t="s">
        <v>31</v>
      </c>
      <c r="J92" s="31" t="str">
        <f>E24</f>
        <v xml:space="preserve"> 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10"/>
      <c r="J93" s="34"/>
      <c r="K93" s="34"/>
      <c r="L93" s="37"/>
    </row>
    <row r="94" spans="2:47" s="1" customFormat="1" ht="29.25" customHeight="1">
      <c r="B94" s="33"/>
      <c r="C94" s="147" t="s">
        <v>184</v>
      </c>
      <c r="D94" s="148"/>
      <c r="E94" s="148"/>
      <c r="F94" s="148"/>
      <c r="G94" s="148"/>
      <c r="H94" s="148"/>
      <c r="I94" s="149"/>
      <c r="J94" s="150" t="s">
        <v>185</v>
      </c>
      <c r="K94" s="148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10"/>
      <c r="J95" s="34"/>
      <c r="K95" s="34"/>
      <c r="L95" s="37"/>
    </row>
    <row r="96" spans="2:47" s="1" customFormat="1" ht="22.9" customHeight="1">
      <c r="B96" s="33"/>
      <c r="C96" s="151" t="s">
        <v>186</v>
      </c>
      <c r="D96" s="34"/>
      <c r="E96" s="34"/>
      <c r="F96" s="34"/>
      <c r="G96" s="34"/>
      <c r="H96" s="34"/>
      <c r="I96" s="110"/>
      <c r="J96" s="78">
        <f>J118</f>
        <v>0</v>
      </c>
      <c r="K96" s="34"/>
      <c r="L96" s="37"/>
      <c r="AU96" s="16" t="s">
        <v>187</v>
      </c>
    </row>
    <row r="97" spans="2:12" s="8" customFormat="1" ht="24.95" customHeight="1">
      <c r="B97" s="152"/>
      <c r="C97" s="153"/>
      <c r="D97" s="154" t="s">
        <v>896</v>
      </c>
      <c r="E97" s="155"/>
      <c r="F97" s="155"/>
      <c r="G97" s="155"/>
      <c r="H97" s="155"/>
      <c r="I97" s="156"/>
      <c r="J97" s="157">
        <f>J119</f>
        <v>0</v>
      </c>
      <c r="K97" s="153"/>
      <c r="L97" s="158"/>
    </row>
    <row r="98" spans="2:12" s="13" customFormat="1" ht="19.899999999999999" customHeight="1">
      <c r="B98" s="222"/>
      <c r="C98" s="223"/>
      <c r="D98" s="224" t="s">
        <v>897</v>
      </c>
      <c r="E98" s="225"/>
      <c r="F98" s="225"/>
      <c r="G98" s="225"/>
      <c r="H98" s="225"/>
      <c r="I98" s="226"/>
      <c r="J98" s="227">
        <f>J120</f>
        <v>0</v>
      </c>
      <c r="K98" s="223"/>
      <c r="L98" s="228"/>
    </row>
    <row r="99" spans="2:12" s="1" customFormat="1" ht="21.75" customHeight="1">
      <c r="B99" s="33"/>
      <c r="C99" s="34"/>
      <c r="D99" s="34"/>
      <c r="E99" s="34"/>
      <c r="F99" s="34"/>
      <c r="G99" s="34"/>
      <c r="H99" s="34"/>
      <c r="I99" s="110"/>
      <c r="J99" s="34"/>
      <c r="K99" s="34"/>
      <c r="L99" s="37"/>
    </row>
    <row r="100" spans="2:12" s="1" customFormat="1" ht="6.95" customHeight="1">
      <c r="B100" s="48"/>
      <c r="C100" s="49"/>
      <c r="D100" s="49"/>
      <c r="E100" s="49"/>
      <c r="F100" s="49"/>
      <c r="G100" s="49"/>
      <c r="H100" s="49"/>
      <c r="I100" s="143"/>
      <c r="J100" s="49"/>
      <c r="K100" s="49"/>
      <c r="L100" s="37"/>
    </row>
    <row r="104" spans="2:12" s="1" customFormat="1" ht="6.95" customHeight="1">
      <c r="B104" s="50"/>
      <c r="C104" s="51"/>
      <c r="D104" s="51"/>
      <c r="E104" s="51"/>
      <c r="F104" s="51"/>
      <c r="G104" s="51"/>
      <c r="H104" s="51"/>
      <c r="I104" s="146"/>
      <c r="J104" s="51"/>
      <c r="K104" s="51"/>
      <c r="L104" s="37"/>
    </row>
    <row r="105" spans="2:12" s="1" customFormat="1" ht="24.95" customHeight="1">
      <c r="B105" s="33"/>
      <c r="C105" s="22" t="s">
        <v>198</v>
      </c>
      <c r="D105" s="34"/>
      <c r="E105" s="34"/>
      <c r="F105" s="34"/>
      <c r="G105" s="34"/>
      <c r="H105" s="34"/>
      <c r="I105" s="110"/>
      <c r="J105" s="34"/>
      <c r="K105" s="34"/>
      <c r="L105" s="37"/>
    </row>
    <row r="106" spans="2:12" s="1" customFormat="1" ht="6.95" customHeight="1">
      <c r="B106" s="33"/>
      <c r="C106" s="34"/>
      <c r="D106" s="34"/>
      <c r="E106" s="34"/>
      <c r="F106" s="34"/>
      <c r="G106" s="34"/>
      <c r="H106" s="34"/>
      <c r="I106" s="110"/>
      <c r="J106" s="34"/>
      <c r="K106" s="34"/>
      <c r="L106" s="37"/>
    </row>
    <row r="107" spans="2:12" s="1" customFormat="1" ht="12" customHeight="1">
      <c r="B107" s="33"/>
      <c r="C107" s="28" t="s">
        <v>16</v>
      </c>
      <c r="D107" s="34"/>
      <c r="E107" s="34"/>
      <c r="F107" s="34"/>
      <c r="G107" s="34"/>
      <c r="H107" s="34"/>
      <c r="I107" s="110"/>
      <c r="J107" s="34"/>
      <c r="K107" s="34"/>
      <c r="L107" s="37"/>
    </row>
    <row r="108" spans="2:12" s="1" customFormat="1" ht="16.5" customHeight="1">
      <c r="B108" s="33"/>
      <c r="C108" s="34"/>
      <c r="D108" s="34"/>
      <c r="E108" s="305" t="str">
        <f>E7</f>
        <v>III/22920 Kounov - most ev. č. 22920-2</v>
      </c>
      <c r="F108" s="306"/>
      <c r="G108" s="306"/>
      <c r="H108" s="306"/>
      <c r="I108" s="110"/>
      <c r="J108" s="34"/>
      <c r="K108" s="34"/>
      <c r="L108" s="37"/>
    </row>
    <row r="109" spans="2:12" s="1" customFormat="1" ht="12" customHeight="1">
      <c r="B109" s="33"/>
      <c r="C109" s="28" t="s">
        <v>107</v>
      </c>
      <c r="D109" s="34"/>
      <c r="E109" s="34"/>
      <c r="F109" s="34"/>
      <c r="G109" s="34"/>
      <c r="H109" s="34"/>
      <c r="I109" s="110"/>
      <c r="J109" s="34"/>
      <c r="K109" s="34"/>
      <c r="L109" s="37"/>
    </row>
    <row r="110" spans="2:12" s="1" customFormat="1" ht="16.5" customHeight="1">
      <c r="B110" s="33"/>
      <c r="C110" s="34"/>
      <c r="D110" s="34"/>
      <c r="E110" s="277" t="str">
        <f>E9</f>
        <v>SO 901 - Dopravně-inženýrská opatření</v>
      </c>
      <c r="F110" s="307"/>
      <c r="G110" s="307"/>
      <c r="H110" s="307"/>
      <c r="I110" s="110"/>
      <c r="J110" s="34"/>
      <c r="K110" s="34"/>
      <c r="L110" s="37"/>
    </row>
    <row r="111" spans="2:12" s="1" customFormat="1" ht="6.95" customHeight="1">
      <c r="B111" s="33"/>
      <c r="C111" s="34"/>
      <c r="D111" s="34"/>
      <c r="E111" s="34"/>
      <c r="F111" s="34"/>
      <c r="G111" s="34"/>
      <c r="H111" s="34"/>
      <c r="I111" s="110"/>
      <c r="J111" s="34"/>
      <c r="K111" s="34"/>
      <c r="L111" s="37"/>
    </row>
    <row r="112" spans="2:12" s="1" customFormat="1" ht="12" customHeight="1">
      <c r="B112" s="33"/>
      <c r="C112" s="28" t="s">
        <v>20</v>
      </c>
      <c r="D112" s="34"/>
      <c r="E112" s="34"/>
      <c r="F112" s="26" t="str">
        <f>F12</f>
        <v xml:space="preserve"> </v>
      </c>
      <c r="G112" s="34"/>
      <c r="H112" s="34"/>
      <c r="I112" s="112" t="s">
        <v>22</v>
      </c>
      <c r="J112" s="60">
        <f>IF(J12="","",J12)</f>
        <v>43655</v>
      </c>
      <c r="K112" s="34"/>
      <c r="L112" s="37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110"/>
      <c r="J113" s="34"/>
      <c r="K113" s="34"/>
      <c r="L113" s="37"/>
    </row>
    <row r="114" spans="2:65" s="1" customFormat="1" ht="15.2" customHeight="1">
      <c r="B114" s="33"/>
      <c r="C114" s="28" t="s">
        <v>23</v>
      </c>
      <c r="D114" s="34"/>
      <c r="E114" s="34"/>
      <c r="F114" s="26" t="str">
        <f>E15</f>
        <v>Krajská správa a údržba silnic středočeského kraje</v>
      </c>
      <c r="G114" s="34"/>
      <c r="H114" s="34"/>
      <c r="I114" s="112" t="s">
        <v>28</v>
      </c>
      <c r="J114" s="31" t="str">
        <f>E21</f>
        <v>Ingutis, spol. s r.o.</v>
      </c>
      <c r="K114" s="34"/>
      <c r="L114" s="37"/>
    </row>
    <row r="115" spans="2:65" s="1" customFormat="1" ht="15.2" customHeight="1">
      <c r="B115" s="33"/>
      <c r="C115" s="28" t="s">
        <v>27</v>
      </c>
      <c r="D115" s="34"/>
      <c r="E115" s="34"/>
      <c r="F115" s="26" t="str">
        <f>IF(E18="","",E18)</f>
        <v/>
      </c>
      <c r="G115" s="34"/>
      <c r="H115" s="34"/>
      <c r="I115" s="112" t="s">
        <v>31</v>
      </c>
      <c r="J115" s="31" t="str">
        <f>E24</f>
        <v xml:space="preserve"> </v>
      </c>
      <c r="K115" s="34"/>
      <c r="L115" s="37"/>
    </row>
    <row r="116" spans="2:65" s="1" customFormat="1" ht="10.35" customHeight="1">
      <c r="B116" s="33"/>
      <c r="C116" s="34"/>
      <c r="D116" s="34"/>
      <c r="E116" s="34"/>
      <c r="F116" s="34"/>
      <c r="G116" s="34"/>
      <c r="H116" s="34"/>
      <c r="I116" s="110"/>
      <c r="J116" s="34"/>
      <c r="K116" s="34"/>
      <c r="L116" s="37"/>
    </row>
    <row r="117" spans="2:65" s="9" customFormat="1" ht="29.25" customHeight="1">
      <c r="B117" s="159"/>
      <c r="C117" s="160" t="s">
        <v>199</v>
      </c>
      <c r="D117" s="161" t="s">
        <v>59</v>
      </c>
      <c r="E117" s="161" t="s">
        <v>55</v>
      </c>
      <c r="F117" s="161" t="s">
        <v>56</v>
      </c>
      <c r="G117" s="161" t="s">
        <v>200</v>
      </c>
      <c r="H117" s="161" t="s">
        <v>201</v>
      </c>
      <c r="I117" s="162" t="s">
        <v>202</v>
      </c>
      <c r="J117" s="163" t="s">
        <v>185</v>
      </c>
      <c r="K117" s="164" t="s">
        <v>203</v>
      </c>
      <c r="L117" s="165"/>
      <c r="M117" s="69" t="s">
        <v>1</v>
      </c>
      <c r="N117" s="70" t="s">
        <v>38</v>
      </c>
      <c r="O117" s="70" t="s">
        <v>204</v>
      </c>
      <c r="P117" s="70" t="s">
        <v>205</v>
      </c>
      <c r="Q117" s="70" t="s">
        <v>206</v>
      </c>
      <c r="R117" s="70" t="s">
        <v>207</v>
      </c>
      <c r="S117" s="70" t="s">
        <v>208</v>
      </c>
      <c r="T117" s="71" t="s">
        <v>209</v>
      </c>
    </row>
    <row r="118" spans="2:65" s="1" customFormat="1" ht="22.9" customHeight="1">
      <c r="B118" s="33"/>
      <c r="C118" s="76" t="s">
        <v>210</v>
      </c>
      <c r="D118" s="34"/>
      <c r="E118" s="34"/>
      <c r="F118" s="34"/>
      <c r="G118" s="34"/>
      <c r="H118" s="34"/>
      <c r="I118" s="110"/>
      <c r="J118" s="166">
        <f>BK118</f>
        <v>0</v>
      </c>
      <c r="K118" s="34"/>
      <c r="L118" s="37"/>
      <c r="M118" s="72"/>
      <c r="N118" s="73"/>
      <c r="O118" s="73"/>
      <c r="P118" s="167">
        <f>P119</f>
        <v>0</v>
      </c>
      <c r="Q118" s="73"/>
      <c r="R118" s="167">
        <f>R119</f>
        <v>0</v>
      </c>
      <c r="S118" s="73"/>
      <c r="T118" s="168">
        <f>T119</f>
        <v>0</v>
      </c>
      <c r="AT118" s="16" t="s">
        <v>73</v>
      </c>
      <c r="AU118" s="16" t="s">
        <v>187</v>
      </c>
      <c r="BK118" s="169">
        <f>BK119</f>
        <v>0</v>
      </c>
    </row>
    <row r="119" spans="2:65" s="10" customFormat="1" ht="25.9" customHeight="1">
      <c r="B119" s="170"/>
      <c r="C119" s="171"/>
      <c r="D119" s="172" t="s">
        <v>73</v>
      </c>
      <c r="E119" s="173" t="s">
        <v>898</v>
      </c>
      <c r="F119" s="173" t="s">
        <v>899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245</v>
      </c>
      <c r="AT119" s="182" t="s">
        <v>73</v>
      </c>
      <c r="AU119" s="182" t="s">
        <v>74</v>
      </c>
      <c r="AY119" s="181" t="s">
        <v>212</v>
      </c>
      <c r="BK119" s="183">
        <f>BK120</f>
        <v>0</v>
      </c>
    </row>
    <row r="120" spans="2:65" s="10" customFormat="1" ht="22.9" customHeight="1">
      <c r="B120" s="170"/>
      <c r="C120" s="171"/>
      <c r="D120" s="172" t="s">
        <v>73</v>
      </c>
      <c r="E120" s="229" t="s">
        <v>900</v>
      </c>
      <c r="F120" s="229" t="s">
        <v>901</v>
      </c>
      <c r="G120" s="171"/>
      <c r="H120" s="171"/>
      <c r="I120" s="174"/>
      <c r="J120" s="230">
        <f>BK120</f>
        <v>0</v>
      </c>
      <c r="K120" s="171"/>
      <c r="L120" s="176"/>
      <c r="M120" s="177"/>
      <c r="N120" s="178"/>
      <c r="O120" s="178"/>
      <c r="P120" s="179">
        <f>SUM(P121:P122)</f>
        <v>0</v>
      </c>
      <c r="Q120" s="178"/>
      <c r="R120" s="179">
        <f>SUM(R121:R122)</f>
        <v>0</v>
      </c>
      <c r="S120" s="178"/>
      <c r="T120" s="180">
        <f>SUM(T121:T122)</f>
        <v>0</v>
      </c>
      <c r="AR120" s="181" t="s">
        <v>245</v>
      </c>
      <c r="AT120" s="182" t="s">
        <v>73</v>
      </c>
      <c r="AU120" s="182" t="s">
        <v>82</v>
      </c>
      <c r="AY120" s="181" t="s">
        <v>212</v>
      </c>
      <c r="BK120" s="183">
        <f>SUM(BK121:BK122)</f>
        <v>0</v>
      </c>
    </row>
    <row r="121" spans="2:65" s="1" customFormat="1" ht="16.5" customHeight="1">
      <c r="B121" s="33"/>
      <c r="C121" s="184" t="s">
        <v>82</v>
      </c>
      <c r="D121" s="184" t="s">
        <v>213</v>
      </c>
      <c r="E121" s="185" t="s">
        <v>902</v>
      </c>
      <c r="F121" s="186" t="s">
        <v>903</v>
      </c>
      <c r="G121" s="187" t="s">
        <v>904</v>
      </c>
      <c r="H121" s="188">
        <v>1</v>
      </c>
      <c r="I121" s="189"/>
      <c r="J121" s="190">
        <f>ROUND(I121*H121,2)</f>
        <v>0</v>
      </c>
      <c r="K121" s="186" t="s">
        <v>797</v>
      </c>
      <c r="L121" s="37"/>
      <c r="M121" s="191" t="s">
        <v>1</v>
      </c>
      <c r="N121" s="192" t="s">
        <v>39</v>
      </c>
      <c r="O121" s="6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AR121" s="195" t="s">
        <v>905</v>
      </c>
      <c r="AT121" s="195" t="s">
        <v>213</v>
      </c>
      <c r="AU121" s="195" t="s">
        <v>84</v>
      </c>
      <c r="AY121" s="16" t="s">
        <v>212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82</v>
      </c>
      <c r="BK121" s="196">
        <f>ROUND(I121*H121,2)</f>
        <v>0</v>
      </c>
      <c r="BL121" s="16" t="s">
        <v>905</v>
      </c>
      <c r="BM121" s="195" t="s">
        <v>906</v>
      </c>
    </row>
    <row r="122" spans="2:65" s="1" customFormat="1" ht="16.5" customHeight="1">
      <c r="B122" s="33"/>
      <c r="C122" s="184" t="s">
        <v>84</v>
      </c>
      <c r="D122" s="184" t="s">
        <v>213</v>
      </c>
      <c r="E122" s="185" t="s">
        <v>907</v>
      </c>
      <c r="F122" s="186" t="s">
        <v>908</v>
      </c>
      <c r="G122" s="187" t="s">
        <v>904</v>
      </c>
      <c r="H122" s="188">
        <v>1</v>
      </c>
      <c r="I122" s="189"/>
      <c r="J122" s="190">
        <f>ROUND(I122*H122,2)</f>
        <v>0</v>
      </c>
      <c r="K122" s="186" t="s">
        <v>797</v>
      </c>
      <c r="L122" s="37"/>
      <c r="M122" s="252" t="s">
        <v>1</v>
      </c>
      <c r="N122" s="253" t="s">
        <v>39</v>
      </c>
      <c r="O122" s="254"/>
      <c r="P122" s="255">
        <f>O122*H122</f>
        <v>0</v>
      </c>
      <c r="Q122" s="255">
        <v>0</v>
      </c>
      <c r="R122" s="255">
        <f>Q122*H122</f>
        <v>0</v>
      </c>
      <c r="S122" s="255">
        <v>0</v>
      </c>
      <c r="T122" s="256">
        <f>S122*H122</f>
        <v>0</v>
      </c>
      <c r="AR122" s="195" t="s">
        <v>905</v>
      </c>
      <c r="AT122" s="195" t="s">
        <v>213</v>
      </c>
      <c r="AU122" s="195" t="s">
        <v>84</v>
      </c>
      <c r="AY122" s="16" t="s">
        <v>212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82</v>
      </c>
      <c r="BK122" s="196">
        <f>ROUND(I122*H122,2)</f>
        <v>0</v>
      </c>
      <c r="BL122" s="16" t="s">
        <v>905</v>
      </c>
      <c r="BM122" s="195" t="s">
        <v>909</v>
      </c>
    </row>
    <row r="123" spans="2:65" s="1" customFormat="1" ht="6.95" customHeight="1">
      <c r="B123" s="48"/>
      <c r="C123" s="49"/>
      <c r="D123" s="49"/>
      <c r="E123" s="49"/>
      <c r="F123" s="49"/>
      <c r="G123" s="49"/>
      <c r="H123" s="49"/>
      <c r="I123" s="143"/>
      <c r="J123" s="49"/>
      <c r="K123" s="49"/>
      <c r="L123" s="37"/>
    </row>
  </sheetData>
  <sheetProtection algorithmName="SHA-512" hashValue="KjVGPhhItLNpEYPe6kW2J02s9m7TSiQQsVDP3dG/mEQ4MJIho32+nBq3pDRGoVl3Mh1Aq8phInWmylGT8Ne8Kw==" saltValue="vl5fvehp1xoR2lsdeOZqYik3S81V5KgubplvF53NoRqG6Vmz4u0sND8Qpmbzfes/0QYoDB7bGG1TLCSyGw+arQ==" spinCount="100000" sheet="1" objects="1" scenarios="1" formatColumns="0" formatRows="0" autoFilter="0"/>
  <autoFilter ref="C117:K122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7"/>
  <sheetViews>
    <sheetView showGridLines="0" tabSelected="1" topLeftCell="A113" workbookViewId="0">
      <selection activeCell="F119" sqref="F11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2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93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9"/>
      <c r="AT3" s="16" t="s">
        <v>84</v>
      </c>
    </row>
    <row r="4" spans="2:46" ht="24.95" customHeight="1">
      <c r="B4" s="19"/>
      <c r="D4" s="107" t="s">
        <v>98</v>
      </c>
      <c r="L4" s="19"/>
      <c r="M4" s="108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9" t="s">
        <v>16</v>
      </c>
      <c r="L6" s="19"/>
    </row>
    <row r="7" spans="2:46" ht="16.5" customHeight="1">
      <c r="B7" s="19"/>
      <c r="E7" s="298" t="str">
        <f>'Rekapitulace stavby'!K6</f>
        <v>III/22920 Kounov - most ev. č. 22920-2</v>
      </c>
      <c r="F7" s="299"/>
      <c r="G7" s="299"/>
      <c r="H7" s="299"/>
      <c r="L7" s="19"/>
    </row>
    <row r="8" spans="2:46" s="1" customFormat="1" ht="12" customHeight="1">
      <c r="B8" s="37"/>
      <c r="D8" s="109" t="s">
        <v>107</v>
      </c>
      <c r="I8" s="110"/>
      <c r="L8" s="37"/>
    </row>
    <row r="9" spans="2:46" s="1" customFormat="1" ht="36.950000000000003" customHeight="1">
      <c r="B9" s="37"/>
      <c r="E9" s="300" t="s">
        <v>910</v>
      </c>
      <c r="F9" s="301"/>
      <c r="G9" s="301"/>
      <c r="H9" s="301"/>
      <c r="I9" s="110"/>
      <c r="L9" s="37"/>
    </row>
    <row r="10" spans="2:46" s="1" customFormat="1" ht="11.25">
      <c r="B10" s="37"/>
      <c r="I10" s="110"/>
      <c r="L10" s="37"/>
    </row>
    <row r="11" spans="2:46" s="1" customFormat="1" ht="12" customHeight="1">
      <c r="B11" s="37"/>
      <c r="D11" s="109" t="s">
        <v>18</v>
      </c>
      <c r="F11" s="111" t="s">
        <v>1</v>
      </c>
      <c r="I11" s="112" t="s">
        <v>19</v>
      </c>
      <c r="J11" s="111" t="s">
        <v>1</v>
      </c>
      <c r="L11" s="37"/>
    </row>
    <row r="12" spans="2:46" s="1" customFormat="1" ht="12" customHeight="1">
      <c r="B12" s="37"/>
      <c r="D12" s="109" t="s">
        <v>20</v>
      </c>
      <c r="F12" s="111" t="s">
        <v>32</v>
      </c>
      <c r="I12" s="112" t="s">
        <v>22</v>
      </c>
      <c r="J12" s="113">
        <f>'Rekapitulace stavby'!AN8</f>
        <v>43655</v>
      </c>
      <c r="L12" s="37"/>
    </row>
    <row r="13" spans="2:46" s="1" customFormat="1" ht="10.9" customHeight="1">
      <c r="B13" s="37"/>
      <c r="I13" s="110"/>
      <c r="L13" s="37"/>
    </row>
    <row r="14" spans="2:46" s="1" customFormat="1" ht="12" customHeight="1">
      <c r="B14" s="37"/>
      <c r="D14" s="109" t="s">
        <v>23</v>
      </c>
      <c r="I14" s="112" t="s">
        <v>24</v>
      </c>
      <c r="J14" s="111" t="str">
        <f>IF('Rekapitulace stavby'!AN10="","",'Rekapitulace stavby'!AN10)</f>
        <v/>
      </c>
      <c r="L14" s="37"/>
    </row>
    <row r="15" spans="2:46" s="1" customFormat="1" ht="18" customHeight="1">
      <c r="B15" s="37"/>
      <c r="E15" s="111" t="str">
        <f>IF('Rekapitulace stavby'!E11="","",'Rekapitulace stavby'!E11)</f>
        <v>Krajská správa a údržba silnic středočeského kraje</v>
      </c>
      <c r="I15" s="112" t="s">
        <v>26</v>
      </c>
      <c r="J15" s="111" t="str">
        <f>IF('Rekapitulace stavby'!AN11="","",'Rekapitulace stavby'!AN11)</f>
        <v/>
      </c>
      <c r="L15" s="37"/>
    </row>
    <row r="16" spans="2:46" s="1" customFormat="1" ht="6.95" customHeight="1">
      <c r="B16" s="37"/>
      <c r="I16" s="110"/>
      <c r="L16" s="37"/>
    </row>
    <row r="17" spans="2:12" s="1" customFormat="1" ht="12" customHeight="1">
      <c r="B17" s="37"/>
      <c r="D17" s="109" t="s">
        <v>27</v>
      </c>
      <c r="I17" s="112" t="s">
        <v>24</v>
      </c>
      <c r="J17" s="29"/>
      <c r="L17" s="37"/>
    </row>
    <row r="18" spans="2:12" s="1" customFormat="1" ht="18" customHeight="1">
      <c r="B18" s="37"/>
      <c r="E18" s="302"/>
      <c r="F18" s="303"/>
      <c r="G18" s="303"/>
      <c r="H18" s="303"/>
      <c r="I18" s="112" t="s">
        <v>26</v>
      </c>
      <c r="J18" s="29"/>
      <c r="L18" s="37"/>
    </row>
    <row r="19" spans="2:12" s="1" customFormat="1" ht="6.95" customHeight="1">
      <c r="B19" s="37"/>
      <c r="I19" s="110"/>
      <c r="L19" s="37"/>
    </row>
    <row r="20" spans="2:12" s="1" customFormat="1" ht="12" customHeight="1">
      <c r="B20" s="37"/>
      <c r="D20" s="109" t="s">
        <v>28</v>
      </c>
      <c r="I20" s="112" t="s">
        <v>24</v>
      </c>
      <c r="J20" s="111" t="str">
        <f>IF('Rekapitulace stavby'!AN16="","",'Rekapitulace stavby'!AN16)</f>
        <v/>
      </c>
      <c r="L20" s="37"/>
    </row>
    <row r="21" spans="2:12" s="1" customFormat="1" ht="18" customHeight="1">
      <c r="B21" s="37"/>
      <c r="E21" s="111" t="str">
        <f>IF('Rekapitulace stavby'!E17="","",'Rekapitulace stavby'!E17)</f>
        <v>Ingutis, spol. s r.o.</v>
      </c>
      <c r="I21" s="112" t="s">
        <v>26</v>
      </c>
      <c r="J21" s="111" t="str">
        <f>IF('Rekapitulace stavby'!AN17="","",'Rekapitulace stavby'!AN17)</f>
        <v/>
      </c>
      <c r="L21" s="37"/>
    </row>
    <row r="22" spans="2:12" s="1" customFormat="1" ht="6.95" customHeight="1">
      <c r="B22" s="37"/>
      <c r="I22" s="110"/>
      <c r="L22" s="37"/>
    </row>
    <row r="23" spans="2:12" s="1" customFormat="1" ht="12" customHeight="1">
      <c r="B23" s="37"/>
      <c r="D23" s="109" t="s">
        <v>31</v>
      </c>
      <c r="I23" s="112" t="s">
        <v>24</v>
      </c>
      <c r="J23" s="111" t="str">
        <f>IF('Rekapitulace stavby'!AN19="","",'Rekapitulace stavby'!AN19)</f>
        <v/>
      </c>
      <c r="L23" s="37"/>
    </row>
    <row r="24" spans="2:12" s="1" customFormat="1" ht="18" customHeight="1">
      <c r="B24" s="37"/>
      <c r="E24" s="111" t="str">
        <f>IF('Rekapitulace stavby'!E20="","",'Rekapitulace stavby'!E20)</f>
        <v xml:space="preserve"> </v>
      </c>
      <c r="I24" s="112" t="s">
        <v>26</v>
      </c>
      <c r="J24" s="111" t="str">
        <f>IF('Rekapitulace stavby'!AN20="","",'Rekapitulace stavby'!AN20)</f>
        <v/>
      </c>
      <c r="L24" s="37"/>
    </row>
    <row r="25" spans="2:12" s="1" customFormat="1" ht="6.95" customHeight="1">
      <c r="B25" s="37"/>
      <c r="I25" s="110"/>
      <c r="L25" s="37"/>
    </row>
    <row r="26" spans="2:12" s="1" customFormat="1" ht="12" customHeight="1">
      <c r="B26" s="37"/>
      <c r="D26" s="109" t="s">
        <v>33</v>
      </c>
      <c r="I26" s="110"/>
      <c r="L26" s="37"/>
    </row>
    <row r="27" spans="2:12" s="7" customFormat="1" ht="16.5" customHeight="1">
      <c r="B27" s="114"/>
      <c r="E27" s="304" t="s">
        <v>1</v>
      </c>
      <c r="F27" s="304"/>
      <c r="G27" s="304"/>
      <c r="H27" s="304"/>
      <c r="I27" s="115"/>
      <c r="L27" s="114"/>
    </row>
    <row r="28" spans="2:12" s="1" customFormat="1" ht="6.95" customHeight="1">
      <c r="B28" s="37"/>
      <c r="I28" s="110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7"/>
      <c r="J29" s="61"/>
      <c r="K29" s="61"/>
      <c r="L29" s="37"/>
    </row>
    <row r="30" spans="2:12" s="1" customFormat="1" ht="25.35" customHeight="1">
      <c r="B30" s="37"/>
      <c r="D30" s="118" t="s">
        <v>34</v>
      </c>
      <c r="I30" s="110"/>
      <c r="J30" s="119">
        <f>ROUND(J117,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7"/>
      <c r="J31" s="61"/>
      <c r="K31" s="61"/>
      <c r="L31" s="37"/>
    </row>
    <row r="32" spans="2:12" s="1" customFormat="1" ht="14.45" customHeight="1">
      <c r="B32" s="37"/>
      <c r="F32" s="120" t="s">
        <v>36</v>
      </c>
      <c r="I32" s="121" t="s">
        <v>35</v>
      </c>
      <c r="J32" s="120" t="s">
        <v>37</v>
      </c>
      <c r="L32" s="37"/>
    </row>
    <row r="33" spans="2:12" s="1" customFormat="1" ht="14.45" customHeight="1">
      <c r="B33" s="37"/>
      <c r="D33" s="122" t="s">
        <v>38</v>
      </c>
      <c r="E33" s="109" t="s">
        <v>39</v>
      </c>
      <c r="F33" s="123">
        <f>ROUND((SUM(BE117:BE136)),  2)</f>
        <v>0</v>
      </c>
      <c r="I33" s="124">
        <v>0.21</v>
      </c>
      <c r="J33" s="123">
        <f>ROUND(((SUM(BE117:BE136))*I33),  2)</f>
        <v>0</v>
      </c>
      <c r="L33" s="37"/>
    </row>
    <row r="34" spans="2:12" s="1" customFormat="1" ht="14.45" customHeight="1">
      <c r="B34" s="37"/>
      <c r="E34" s="109" t="s">
        <v>40</v>
      </c>
      <c r="F34" s="123">
        <f>ROUND((SUM(BF117:BF136)),  2)</f>
        <v>0</v>
      </c>
      <c r="I34" s="124">
        <v>0.15</v>
      </c>
      <c r="J34" s="123">
        <f>ROUND(((SUM(BF117:BF136))*I34),  2)</f>
        <v>0</v>
      </c>
      <c r="L34" s="37"/>
    </row>
    <row r="35" spans="2:12" s="1" customFormat="1" ht="14.45" hidden="1" customHeight="1">
      <c r="B35" s="37"/>
      <c r="E35" s="109" t="s">
        <v>41</v>
      </c>
      <c r="F35" s="123">
        <f>ROUND((SUM(BG117:BG136)),  2)</f>
        <v>0</v>
      </c>
      <c r="I35" s="124">
        <v>0.21</v>
      </c>
      <c r="J35" s="123">
        <f>0</f>
        <v>0</v>
      </c>
      <c r="L35" s="37"/>
    </row>
    <row r="36" spans="2:12" s="1" customFormat="1" ht="14.45" hidden="1" customHeight="1">
      <c r="B36" s="37"/>
      <c r="E36" s="109" t="s">
        <v>42</v>
      </c>
      <c r="F36" s="123">
        <f>ROUND((SUM(BH117:BH136)),  2)</f>
        <v>0</v>
      </c>
      <c r="I36" s="124">
        <v>0.15</v>
      </c>
      <c r="J36" s="123">
        <f>0</f>
        <v>0</v>
      </c>
      <c r="L36" s="37"/>
    </row>
    <row r="37" spans="2:12" s="1" customFormat="1" ht="14.45" hidden="1" customHeight="1">
      <c r="B37" s="37"/>
      <c r="E37" s="109" t="s">
        <v>43</v>
      </c>
      <c r="F37" s="123">
        <f>ROUND((SUM(BI117:BI136)),  2)</f>
        <v>0</v>
      </c>
      <c r="I37" s="124">
        <v>0</v>
      </c>
      <c r="J37" s="123">
        <f>0</f>
        <v>0</v>
      </c>
      <c r="L37" s="37"/>
    </row>
    <row r="38" spans="2:12" s="1" customFormat="1" ht="6.95" customHeight="1">
      <c r="B38" s="37"/>
      <c r="I38" s="110"/>
      <c r="L38" s="37"/>
    </row>
    <row r="39" spans="2:12" s="1" customFormat="1" ht="25.35" customHeight="1">
      <c r="B39" s="37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30"/>
      <c r="J39" s="131">
        <f>SUM(J30:J37)</f>
        <v>0</v>
      </c>
      <c r="K39" s="132"/>
      <c r="L39" s="37"/>
    </row>
    <row r="40" spans="2:12" s="1" customFormat="1" ht="14.45" customHeight="1">
      <c r="B40" s="37"/>
      <c r="I40" s="110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3" t="s">
        <v>47</v>
      </c>
      <c r="E50" s="134"/>
      <c r="F50" s="134"/>
      <c r="G50" s="133" t="s">
        <v>48</v>
      </c>
      <c r="H50" s="134"/>
      <c r="I50" s="135"/>
      <c r="J50" s="134"/>
      <c r="K50" s="134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7"/>
      <c r="D61" s="136" t="s">
        <v>49</v>
      </c>
      <c r="E61" s="137"/>
      <c r="F61" s="138" t="s">
        <v>50</v>
      </c>
      <c r="G61" s="136" t="s">
        <v>49</v>
      </c>
      <c r="H61" s="137"/>
      <c r="I61" s="139"/>
      <c r="J61" s="140" t="s">
        <v>50</v>
      </c>
      <c r="K61" s="137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7"/>
      <c r="D65" s="133" t="s">
        <v>51</v>
      </c>
      <c r="E65" s="134"/>
      <c r="F65" s="134"/>
      <c r="G65" s="133" t="s">
        <v>52</v>
      </c>
      <c r="H65" s="134"/>
      <c r="I65" s="135"/>
      <c r="J65" s="134"/>
      <c r="K65" s="134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7"/>
      <c r="D76" s="136" t="s">
        <v>49</v>
      </c>
      <c r="E76" s="137"/>
      <c r="F76" s="138" t="s">
        <v>50</v>
      </c>
      <c r="G76" s="136" t="s">
        <v>49</v>
      </c>
      <c r="H76" s="137"/>
      <c r="I76" s="139"/>
      <c r="J76" s="140" t="s">
        <v>50</v>
      </c>
      <c r="K76" s="137"/>
      <c r="L76" s="37"/>
    </row>
    <row r="77" spans="2:12" s="1" customFormat="1" ht="14.45" customHeight="1">
      <c r="B77" s="141"/>
      <c r="C77" s="142"/>
      <c r="D77" s="142"/>
      <c r="E77" s="142"/>
      <c r="F77" s="142"/>
      <c r="G77" s="142"/>
      <c r="H77" s="142"/>
      <c r="I77" s="143"/>
      <c r="J77" s="142"/>
      <c r="K77" s="142"/>
      <c r="L77" s="37"/>
    </row>
    <row r="81" spans="2:47" s="1" customFormat="1" ht="6.95" customHeight="1">
      <c r="B81" s="144"/>
      <c r="C81" s="145"/>
      <c r="D81" s="145"/>
      <c r="E81" s="145"/>
      <c r="F81" s="145"/>
      <c r="G81" s="145"/>
      <c r="H81" s="145"/>
      <c r="I81" s="146"/>
      <c r="J81" s="145"/>
      <c r="K81" s="145"/>
      <c r="L81" s="37"/>
    </row>
    <row r="82" spans="2:47" s="1" customFormat="1" ht="24.95" customHeight="1">
      <c r="B82" s="33"/>
      <c r="C82" s="22" t="s">
        <v>183</v>
      </c>
      <c r="D82" s="34"/>
      <c r="E82" s="34"/>
      <c r="F82" s="34"/>
      <c r="G82" s="34"/>
      <c r="H82" s="34"/>
      <c r="I82" s="110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10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10"/>
      <c r="J84" s="34"/>
      <c r="K84" s="34"/>
      <c r="L84" s="37"/>
    </row>
    <row r="85" spans="2:47" s="1" customFormat="1" ht="16.5" customHeight="1">
      <c r="B85" s="33"/>
      <c r="C85" s="34"/>
      <c r="D85" s="34"/>
      <c r="E85" s="305" t="str">
        <f>E7</f>
        <v>III/22920 Kounov - most ev. č. 22920-2</v>
      </c>
      <c r="F85" s="306"/>
      <c r="G85" s="306"/>
      <c r="H85" s="306"/>
      <c r="I85" s="110"/>
      <c r="J85" s="34"/>
      <c r="K85" s="34"/>
      <c r="L85" s="37"/>
    </row>
    <row r="86" spans="2:47" s="1" customFormat="1" ht="12" customHeight="1">
      <c r="B86" s="33"/>
      <c r="C86" s="28" t="s">
        <v>107</v>
      </c>
      <c r="D86" s="34"/>
      <c r="E86" s="34"/>
      <c r="F86" s="34"/>
      <c r="G86" s="34"/>
      <c r="H86" s="34"/>
      <c r="I86" s="110"/>
      <c r="J86" s="34"/>
      <c r="K86" s="34"/>
      <c r="L86" s="37"/>
    </row>
    <row r="87" spans="2:47" s="1" customFormat="1" ht="16.5" customHeight="1">
      <c r="B87" s="33"/>
      <c r="C87" s="34"/>
      <c r="D87" s="34"/>
      <c r="E87" s="277" t="str">
        <f>E9</f>
        <v>VON - Vedlejší a ostatní náklady</v>
      </c>
      <c r="F87" s="307"/>
      <c r="G87" s="307"/>
      <c r="H87" s="307"/>
      <c r="I87" s="110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10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 xml:space="preserve"> </v>
      </c>
      <c r="G89" s="34"/>
      <c r="H89" s="34"/>
      <c r="I89" s="112" t="s">
        <v>22</v>
      </c>
      <c r="J89" s="60">
        <f>IF(J12="","",J12)</f>
        <v>43655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10"/>
      <c r="J90" s="34"/>
      <c r="K90" s="34"/>
      <c r="L90" s="37"/>
    </row>
    <row r="91" spans="2:47" s="1" customFormat="1" ht="15.2" customHeight="1">
      <c r="B91" s="33"/>
      <c r="C91" s="28" t="s">
        <v>23</v>
      </c>
      <c r="D91" s="34"/>
      <c r="E91" s="34"/>
      <c r="F91" s="26" t="str">
        <f>E15</f>
        <v>Krajská správa a údržba silnic středočeského kraje</v>
      </c>
      <c r="G91" s="34"/>
      <c r="H91" s="34"/>
      <c r="I91" s="112" t="s">
        <v>28</v>
      </c>
      <c r="J91" s="31" t="str">
        <f>E21</f>
        <v>Ingutis, spol. s r.o.</v>
      </c>
      <c r="K91" s="34"/>
      <c r="L91" s="37"/>
    </row>
    <row r="92" spans="2:47" s="1" customFormat="1" ht="15.2" customHeight="1">
      <c r="B92" s="33"/>
      <c r="C92" s="28" t="s">
        <v>27</v>
      </c>
      <c r="D92" s="34"/>
      <c r="E92" s="34"/>
      <c r="F92" s="26" t="str">
        <f>IF(E18="","",E18)</f>
        <v/>
      </c>
      <c r="G92" s="34"/>
      <c r="H92" s="34"/>
      <c r="I92" s="112" t="s">
        <v>31</v>
      </c>
      <c r="J92" s="31" t="str">
        <f>E24</f>
        <v xml:space="preserve"> 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10"/>
      <c r="J93" s="34"/>
      <c r="K93" s="34"/>
      <c r="L93" s="37"/>
    </row>
    <row r="94" spans="2:47" s="1" customFormat="1" ht="29.25" customHeight="1">
      <c r="B94" s="33"/>
      <c r="C94" s="147" t="s">
        <v>184</v>
      </c>
      <c r="D94" s="148"/>
      <c r="E94" s="148"/>
      <c r="F94" s="148"/>
      <c r="G94" s="148"/>
      <c r="H94" s="148"/>
      <c r="I94" s="149"/>
      <c r="J94" s="150" t="s">
        <v>185</v>
      </c>
      <c r="K94" s="148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10"/>
      <c r="J95" s="34"/>
      <c r="K95" s="34"/>
      <c r="L95" s="37"/>
    </row>
    <row r="96" spans="2:47" s="1" customFormat="1" ht="22.9" customHeight="1">
      <c r="B96" s="33"/>
      <c r="C96" s="151" t="s">
        <v>186</v>
      </c>
      <c r="D96" s="34"/>
      <c r="E96" s="34"/>
      <c r="F96" s="34"/>
      <c r="G96" s="34"/>
      <c r="H96" s="34"/>
      <c r="I96" s="110"/>
      <c r="J96" s="78">
        <f>J117</f>
        <v>0</v>
      </c>
      <c r="K96" s="34"/>
      <c r="L96" s="37"/>
      <c r="AU96" s="16" t="s">
        <v>187</v>
      </c>
    </row>
    <row r="97" spans="2:12" s="8" customFormat="1" ht="24.95" customHeight="1">
      <c r="B97" s="152"/>
      <c r="C97" s="153"/>
      <c r="D97" s="154" t="s">
        <v>188</v>
      </c>
      <c r="E97" s="155"/>
      <c r="F97" s="155"/>
      <c r="G97" s="155"/>
      <c r="H97" s="155"/>
      <c r="I97" s="156"/>
      <c r="J97" s="157">
        <f>J118</f>
        <v>0</v>
      </c>
      <c r="K97" s="153"/>
      <c r="L97" s="158"/>
    </row>
    <row r="98" spans="2:12" s="1" customFormat="1" ht="21.75" customHeight="1">
      <c r="B98" s="33"/>
      <c r="C98" s="34"/>
      <c r="D98" s="34"/>
      <c r="E98" s="34"/>
      <c r="F98" s="34"/>
      <c r="G98" s="34"/>
      <c r="H98" s="34"/>
      <c r="I98" s="110"/>
      <c r="J98" s="34"/>
      <c r="K98" s="34"/>
      <c r="L98" s="37"/>
    </row>
    <row r="99" spans="2:12" s="1" customFormat="1" ht="6.95" customHeight="1">
      <c r="B99" s="48"/>
      <c r="C99" s="49"/>
      <c r="D99" s="49"/>
      <c r="E99" s="49"/>
      <c r="F99" s="49"/>
      <c r="G99" s="49"/>
      <c r="H99" s="49"/>
      <c r="I99" s="143"/>
      <c r="J99" s="49"/>
      <c r="K99" s="49"/>
      <c r="L99" s="37"/>
    </row>
    <row r="103" spans="2:12" s="1" customFormat="1" ht="6.95" customHeight="1">
      <c r="B103" s="50"/>
      <c r="C103" s="51"/>
      <c r="D103" s="51"/>
      <c r="E103" s="51"/>
      <c r="F103" s="51"/>
      <c r="G103" s="51"/>
      <c r="H103" s="51"/>
      <c r="I103" s="146"/>
      <c r="J103" s="51"/>
      <c r="K103" s="51"/>
      <c r="L103" s="37"/>
    </row>
    <row r="104" spans="2:12" s="1" customFormat="1" ht="24.95" customHeight="1">
      <c r="B104" s="33"/>
      <c r="C104" s="22" t="s">
        <v>198</v>
      </c>
      <c r="D104" s="34"/>
      <c r="E104" s="34"/>
      <c r="F104" s="34"/>
      <c r="G104" s="34"/>
      <c r="H104" s="34"/>
      <c r="I104" s="110"/>
      <c r="J104" s="34"/>
      <c r="K104" s="34"/>
      <c r="L104" s="37"/>
    </row>
    <row r="105" spans="2:12" s="1" customFormat="1" ht="6.95" customHeight="1">
      <c r="B105" s="33"/>
      <c r="C105" s="34"/>
      <c r="D105" s="34"/>
      <c r="E105" s="34"/>
      <c r="F105" s="34"/>
      <c r="G105" s="34"/>
      <c r="H105" s="34"/>
      <c r="I105" s="110"/>
      <c r="J105" s="34"/>
      <c r="K105" s="34"/>
      <c r="L105" s="37"/>
    </row>
    <row r="106" spans="2:12" s="1" customFormat="1" ht="12" customHeight="1">
      <c r="B106" s="33"/>
      <c r="C106" s="28" t="s">
        <v>16</v>
      </c>
      <c r="D106" s="34"/>
      <c r="E106" s="34"/>
      <c r="F106" s="34"/>
      <c r="G106" s="34"/>
      <c r="H106" s="34"/>
      <c r="I106" s="110"/>
      <c r="J106" s="34"/>
      <c r="K106" s="34"/>
      <c r="L106" s="37"/>
    </row>
    <row r="107" spans="2:12" s="1" customFormat="1" ht="16.5" customHeight="1">
      <c r="B107" s="33"/>
      <c r="C107" s="34"/>
      <c r="D107" s="34"/>
      <c r="E107" s="305" t="str">
        <f>E7</f>
        <v>III/22920 Kounov - most ev. č. 22920-2</v>
      </c>
      <c r="F107" s="306"/>
      <c r="G107" s="306"/>
      <c r="H107" s="306"/>
      <c r="I107" s="110"/>
      <c r="J107" s="34"/>
      <c r="K107" s="34"/>
      <c r="L107" s="37"/>
    </row>
    <row r="108" spans="2:12" s="1" customFormat="1" ht="12" customHeight="1">
      <c r="B108" s="33"/>
      <c r="C108" s="28" t="s">
        <v>107</v>
      </c>
      <c r="D108" s="34"/>
      <c r="E108" s="34"/>
      <c r="F108" s="34"/>
      <c r="G108" s="34"/>
      <c r="H108" s="34"/>
      <c r="I108" s="110"/>
      <c r="J108" s="34"/>
      <c r="K108" s="34"/>
      <c r="L108" s="37"/>
    </row>
    <row r="109" spans="2:12" s="1" customFormat="1" ht="16.5" customHeight="1">
      <c r="B109" s="33"/>
      <c r="C109" s="34"/>
      <c r="D109" s="34"/>
      <c r="E109" s="277" t="str">
        <f>E9</f>
        <v>VON - Vedlejší a ostatní náklady</v>
      </c>
      <c r="F109" s="307"/>
      <c r="G109" s="307"/>
      <c r="H109" s="307"/>
      <c r="I109" s="110"/>
      <c r="J109" s="34"/>
      <c r="K109" s="34"/>
      <c r="L109" s="37"/>
    </row>
    <row r="110" spans="2:12" s="1" customFormat="1" ht="6.95" customHeight="1">
      <c r="B110" s="33"/>
      <c r="C110" s="34"/>
      <c r="D110" s="34"/>
      <c r="E110" s="34"/>
      <c r="F110" s="34"/>
      <c r="G110" s="34"/>
      <c r="H110" s="34"/>
      <c r="I110" s="110"/>
      <c r="J110" s="34"/>
      <c r="K110" s="34"/>
      <c r="L110" s="37"/>
    </row>
    <row r="111" spans="2:12" s="1" customFormat="1" ht="12" customHeight="1">
      <c r="B111" s="33"/>
      <c r="C111" s="28" t="s">
        <v>20</v>
      </c>
      <c r="D111" s="34"/>
      <c r="E111" s="34"/>
      <c r="F111" s="26" t="str">
        <f>F12</f>
        <v xml:space="preserve"> </v>
      </c>
      <c r="G111" s="34"/>
      <c r="H111" s="34"/>
      <c r="I111" s="112" t="s">
        <v>22</v>
      </c>
      <c r="J111" s="60">
        <f>IF(J12="","",J12)</f>
        <v>43655</v>
      </c>
      <c r="K111" s="34"/>
      <c r="L111" s="37"/>
    </row>
    <row r="112" spans="2:12" s="1" customFormat="1" ht="6.95" customHeight="1">
      <c r="B112" s="33"/>
      <c r="C112" s="34"/>
      <c r="D112" s="34"/>
      <c r="E112" s="34"/>
      <c r="F112" s="34"/>
      <c r="G112" s="34"/>
      <c r="H112" s="34"/>
      <c r="I112" s="110"/>
      <c r="J112" s="34"/>
      <c r="K112" s="34"/>
      <c r="L112" s="37"/>
    </row>
    <row r="113" spans="2:65" s="1" customFormat="1" ht="15.2" customHeight="1">
      <c r="B113" s="33"/>
      <c r="C113" s="28" t="s">
        <v>23</v>
      </c>
      <c r="D113" s="34"/>
      <c r="E113" s="34"/>
      <c r="F113" s="26" t="str">
        <f>E15</f>
        <v>Krajská správa a údržba silnic středočeského kraje</v>
      </c>
      <c r="G113" s="34"/>
      <c r="H113" s="34"/>
      <c r="I113" s="112" t="s">
        <v>28</v>
      </c>
      <c r="J113" s="31" t="str">
        <f>E21</f>
        <v>Ingutis, spol. s r.o.</v>
      </c>
      <c r="K113" s="34"/>
      <c r="L113" s="37"/>
    </row>
    <row r="114" spans="2:65" s="1" customFormat="1" ht="15.2" customHeight="1">
      <c r="B114" s="33"/>
      <c r="C114" s="28" t="s">
        <v>27</v>
      </c>
      <c r="D114" s="34"/>
      <c r="E114" s="34"/>
      <c r="F114" s="26" t="str">
        <f>IF(E18="","",E18)</f>
        <v/>
      </c>
      <c r="G114" s="34"/>
      <c r="H114" s="34"/>
      <c r="I114" s="112" t="s">
        <v>31</v>
      </c>
      <c r="J114" s="31" t="str">
        <f>E24</f>
        <v xml:space="preserve"> </v>
      </c>
      <c r="K114" s="34"/>
      <c r="L114" s="37"/>
    </row>
    <row r="115" spans="2:65" s="1" customFormat="1" ht="10.35" customHeight="1">
      <c r="B115" s="33"/>
      <c r="C115" s="34"/>
      <c r="D115" s="34"/>
      <c r="E115" s="34"/>
      <c r="F115" s="34"/>
      <c r="G115" s="34"/>
      <c r="H115" s="34"/>
      <c r="I115" s="110"/>
      <c r="J115" s="34"/>
      <c r="K115" s="34"/>
      <c r="L115" s="37"/>
    </row>
    <row r="116" spans="2:65" s="9" customFormat="1" ht="29.25" customHeight="1">
      <c r="B116" s="159"/>
      <c r="C116" s="160" t="s">
        <v>199</v>
      </c>
      <c r="D116" s="161" t="s">
        <v>59</v>
      </c>
      <c r="E116" s="161" t="s">
        <v>55</v>
      </c>
      <c r="F116" s="161" t="s">
        <v>56</v>
      </c>
      <c r="G116" s="161" t="s">
        <v>200</v>
      </c>
      <c r="H116" s="161" t="s">
        <v>201</v>
      </c>
      <c r="I116" s="162" t="s">
        <v>202</v>
      </c>
      <c r="J116" s="163" t="s">
        <v>185</v>
      </c>
      <c r="K116" s="164" t="s">
        <v>203</v>
      </c>
      <c r="L116" s="165"/>
      <c r="M116" s="69" t="s">
        <v>1</v>
      </c>
      <c r="N116" s="70" t="s">
        <v>38</v>
      </c>
      <c r="O116" s="70" t="s">
        <v>204</v>
      </c>
      <c r="P116" s="70" t="s">
        <v>205</v>
      </c>
      <c r="Q116" s="70" t="s">
        <v>206</v>
      </c>
      <c r="R116" s="70" t="s">
        <v>207</v>
      </c>
      <c r="S116" s="70" t="s">
        <v>208</v>
      </c>
      <c r="T116" s="71" t="s">
        <v>209</v>
      </c>
    </row>
    <row r="117" spans="2:65" s="1" customFormat="1" ht="22.9" customHeight="1">
      <c r="B117" s="33"/>
      <c r="C117" s="76" t="s">
        <v>210</v>
      </c>
      <c r="D117" s="34"/>
      <c r="E117" s="34"/>
      <c r="F117" s="34"/>
      <c r="G117" s="34"/>
      <c r="H117" s="34"/>
      <c r="I117" s="110"/>
      <c r="J117" s="166">
        <f>BK117</f>
        <v>0</v>
      </c>
      <c r="K117" s="34"/>
      <c r="L117" s="37"/>
      <c r="M117" s="72"/>
      <c r="N117" s="73"/>
      <c r="O117" s="73"/>
      <c r="P117" s="167">
        <f>P118</f>
        <v>0</v>
      </c>
      <c r="Q117" s="73"/>
      <c r="R117" s="167">
        <f>R118</f>
        <v>0</v>
      </c>
      <c r="S117" s="73"/>
      <c r="T117" s="168">
        <f>T118</f>
        <v>0</v>
      </c>
      <c r="AT117" s="16" t="s">
        <v>73</v>
      </c>
      <c r="AU117" s="16" t="s">
        <v>187</v>
      </c>
      <c r="BK117" s="169">
        <f>BK118</f>
        <v>0</v>
      </c>
    </row>
    <row r="118" spans="2:65" s="10" customFormat="1" ht="25.9" customHeight="1">
      <c r="B118" s="170"/>
      <c r="C118" s="171"/>
      <c r="D118" s="172" t="s">
        <v>73</v>
      </c>
      <c r="E118" s="173" t="s">
        <v>74</v>
      </c>
      <c r="F118" s="173" t="s">
        <v>211</v>
      </c>
      <c r="G118" s="171"/>
      <c r="H118" s="171"/>
      <c r="I118" s="174"/>
      <c r="J118" s="175">
        <f>BK118</f>
        <v>0</v>
      </c>
      <c r="K118" s="171"/>
      <c r="L118" s="176"/>
      <c r="M118" s="177"/>
      <c r="N118" s="178"/>
      <c r="O118" s="178"/>
      <c r="P118" s="179">
        <f>SUM(P119:P136)</f>
        <v>0</v>
      </c>
      <c r="Q118" s="178"/>
      <c r="R118" s="179">
        <f>SUM(R119:R136)</f>
        <v>0</v>
      </c>
      <c r="S118" s="178"/>
      <c r="T118" s="180">
        <f>SUM(T119:T136)</f>
        <v>0</v>
      </c>
      <c r="AR118" s="181" t="s">
        <v>82</v>
      </c>
      <c r="AT118" s="182" t="s">
        <v>73</v>
      </c>
      <c r="AU118" s="182" t="s">
        <v>74</v>
      </c>
      <c r="AY118" s="181" t="s">
        <v>212</v>
      </c>
      <c r="BK118" s="183">
        <f>SUM(BK119:BK136)</f>
        <v>0</v>
      </c>
    </row>
    <row r="119" spans="2:65" s="1" customFormat="1" ht="24" customHeight="1">
      <c r="B119" s="33"/>
      <c r="C119" s="184" t="s">
        <v>82</v>
      </c>
      <c r="D119" s="184" t="s">
        <v>213</v>
      </c>
      <c r="E119" s="185" t="s">
        <v>911</v>
      </c>
      <c r="F119" s="186" t="s">
        <v>912</v>
      </c>
      <c r="G119" s="187" t="s">
        <v>904</v>
      </c>
      <c r="H119" s="188">
        <v>1</v>
      </c>
      <c r="I119" s="189"/>
      <c r="J119" s="190">
        <f t="shared" ref="J119:J136" si="0">ROUND(I119*H119,2)</f>
        <v>0</v>
      </c>
      <c r="K119" s="186" t="s">
        <v>797</v>
      </c>
      <c r="L119" s="37"/>
      <c r="M119" s="191" t="s">
        <v>1</v>
      </c>
      <c r="N119" s="192" t="s">
        <v>39</v>
      </c>
      <c r="O119" s="65"/>
      <c r="P119" s="193">
        <f t="shared" ref="P119:P136" si="1">O119*H119</f>
        <v>0</v>
      </c>
      <c r="Q119" s="193">
        <v>0</v>
      </c>
      <c r="R119" s="193">
        <f t="shared" ref="R119:R136" si="2">Q119*H119</f>
        <v>0</v>
      </c>
      <c r="S119" s="193">
        <v>0</v>
      </c>
      <c r="T119" s="194">
        <f t="shared" ref="T119:T136" si="3">S119*H119</f>
        <v>0</v>
      </c>
      <c r="AR119" s="195" t="s">
        <v>905</v>
      </c>
      <c r="AT119" s="195" t="s">
        <v>213</v>
      </c>
      <c r="AU119" s="195" t="s">
        <v>82</v>
      </c>
      <c r="AY119" s="16" t="s">
        <v>212</v>
      </c>
      <c r="BE119" s="196">
        <f t="shared" ref="BE119:BE136" si="4">IF(N119="základní",J119,0)</f>
        <v>0</v>
      </c>
      <c r="BF119" s="196">
        <f t="shared" ref="BF119:BF136" si="5">IF(N119="snížená",J119,0)</f>
        <v>0</v>
      </c>
      <c r="BG119" s="196">
        <f t="shared" ref="BG119:BG136" si="6">IF(N119="zákl. přenesená",J119,0)</f>
        <v>0</v>
      </c>
      <c r="BH119" s="196">
        <f t="shared" ref="BH119:BH136" si="7">IF(N119="sníž. přenesená",J119,0)</f>
        <v>0</v>
      </c>
      <c r="BI119" s="196">
        <f t="shared" ref="BI119:BI136" si="8">IF(N119="nulová",J119,0)</f>
        <v>0</v>
      </c>
      <c r="BJ119" s="16" t="s">
        <v>82</v>
      </c>
      <c r="BK119" s="196">
        <f t="shared" ref="BK119:BK136" si="9">ROUND(I119*H119,2)</f>
        <v>0</v>
      </c>
      <c r="BL119" s="16" t="s">
        <v>905</v>
      </c>
      <c r="BM119" s="195" t="s">
        <v>913</v>
      </c>
    </row>
    <row r="120" spans="2:65" s="1" customFormat="1" ht="24" customHeight="1">
      <c r="B120" s="33"/>
      <c r="C120" s="184" t="s">
        <v>84</v>
      </c>
      <c r="D120" s="184" t="s">
        <v>213</v>
      </c>
      <c r="E120" s="185" t="s">
        <v>914</v>
      </c>
      <c r="F120" s="186" t="s">
        <v>915</v>
      </c>
      <c r="G120" s="187" t="s">
        <v>904</v>
      </c>
      <c r="H120" s="188">
        <v>1</v>
      </c>
      <c r="I120" s="189"/>
      <c r="J120" s="190">
        <f t="shared" si="0"/>
        <v>0</v>
      </c>
      <c r="K120" s="186" t="s">
        <v>797</v>
      </c>
      <c r="L120" s="37"/>
      <c r="M120" s="191" t="s">
        <v>1</v>
      </c>
      <c r="N120" s="192" t="s">
        <v>39</v>
      </c>
      <c r="O120" s="65"/>
      <c r="P120" s="193">
        <f t="shared" si="1"/>
        <v>0</v>
      </c>
      <c r="Q120" s="193">
        <v>0</v>
      </c>
      <c r="R120" s="193">
        <f t="shared" si="2"/>
        <v>0</v>
      </c>
      <c r="S120" s="193">
        <v>0</v>
      </c>
      <c r="T120" s="194">
        <f t="shared" si="3"/>
        <v>0</v>
      </c>
      <c r="AR120" s="195" t="s">
        <v>905</v>
      </c>
      <c r="AT120" s="195" t="s">
        <v>213</v>
      </c>
      <c r="AU120" s="195" t="s">
        <v>82</v>
      </c>
      <c r="AY120" s="16" t="s">
        <v>212</v>
      </c>
      <c r="BE120" s="196">
        <f t="shared" si="4"/>
        <v>0</v>
      </c>
      <c r="BF120" s="196">
        <f t="shared" si="5"/>
        <v>0</v>
      </c>
      <c r="BG120" s="196">
        <f t="shared" si="6"/>
        <v>0</v>
      </c>
      <c r="BH120" s="196">
        <f t="shared" si="7"/>
        <v>0</v>
      </c>
      <c r="BI120" s="196">
        <f t="shared" si="8"/>
        <v>0</v>
      </c>
      <c r="BJ120" s="16" t="s">
        <v>82</v>
      </c>
      <c r="BK120" s="196">
        <f t="shared" si="9"/>
        <v>0</v>
      </c>
      <c r="BL120" s="16" t="s">
        <v>905</v>
      </c>
      <c r="BM120" s="195" t="s">
        <v>916</v>
      </c>
    </row>
    <row r="121" spans="2:65" s="1" customFormat="1" ht="16.5" customHeight="1">
      <c r="B121" s="33"/>
      <c r="C121" s="184" t="s">
        <v>231</v>
      </c>
      <c r="D121" s="184" t="s">
        <v>213</v>
      </c>
      <c r="E121" s="185" t="s">
        <v>917</v>
      </c>
      <c r="F121" s="186" t="s">
        <v>918</v>
      </c>
      <c r="G121" s="187" t="s">
        <v>919</v>
      </c>
      <c r="H121" s="188">
        <v>1</v>
      </c>
      <c r="I121" s="189"/>
      <c r="J121" s="190">
        <f t="shared" si="0"/>
        <v>0</v>
      </c>
      <c r="K121" s="186" t="s">
        <v>1</v>
      </c>
      <c r="L121" s="37"/>
      <c r="M121" s="191" t="s">
        <v>1</v>
      </c>
      <c r="N121" s="192" t="s">
        <v>39</v>
      </c>
      <c r="O121" s="65"/>
      <c r="P121" s="193">
        <f t="shared" si="1"/>
        <v>0</v>
      </c>
      <c r="Q121" s="193">
        <v>0</v>
      </c>
      <c r="R121" s="193">
        <f t="shared" si="2"/>
        <v>0</v>
      </c>
      <c r="S121" s="193">
        <v>0</v>
      </c>
      <c r="T121" s="194">
        <f t="shared" si="3"/>
        <v>0</v>
      </c>
      <c r="AR121" s="195" t="s">
        <v>218</v>
      </c>
      <c r="AT121" s="195" t="s">
        <v>213</v>
      </c>
      <c r="AU121" s="195" t="s">
        <v>82</v>
      </c>
      <c r="AY121" s="16" t="s">
        <v>212</v>
      </c>
      <c r="BE121" s="196">
        <f t="shared" si="4"/>
        <v>0</v>
      </c>
      <c r="BF121" s="196">
        <f t="shared" si="5"/>
        <v>0</v>
      </c>
      <c r="BG121" s="196">
        <f t="shared" si="6"/>
        <v>0</v>
      </c>
      <c r="BH121" s="196">
        <f t="shared" si="7"/>
        <v>0</v>
      </c>
      <c r="BI121" s="196">
        <f t="shared" si="8"/>
        <v>0</v>
      </c>
      <c r="BJ121" s="16" t="s">
        <v>82</v>
      </c>
      <c r="BK121" s="196">
        <f t="shared" si="9"/>
        <v>0</v>
      </c>
      <c r="BL121" s="16" t="s">
        <v>218</v>
      </c>
      <c r="BM121" s="195" t="s">
        <v>920</v>
      </c>
    </row>
    <row r="122" spans="2:65" s="1" customFormat="1" ht="24" customHeight="1">
      <c r="B122" s="33"/>
      <c r="C122" s="184" t="s">
        <v>218</v>
      </c>
      <c r="D122" s="184" t="s">
        <v>213</v>
      </c>
      <c r="E122" s="185" t="s">
        <v>921</v>
      </c>
      <c r="F122" s="186" t="s">
        <v>922</v>
      </c>
      <c r="G122" s="187" t="s">
        <v>919</v>
      </c>
      <c r="H122" s="188">
        <v>1</v>
      </c>
      <c r="I122" s="189"/>
      <c r="J122" s="190">
        <f t="shared" si="0"/>
        <v>0</v>
      </c>
      <c r="K122" s="186" t="s">
        <v>1</v>
      </c>
      <c r="L122" s="37"/>
      <c r="M122" s="191" t="s">
        <v>1</v>
      </c>
      <c r="N122" s="192" t="s">
        <v>39</v>
      </c>
      <c r="O122" s="65"/>
      <c r="P122" s="193">
        <f t="shared" si="1"/>
        <v>0</v>
      </c>
      <c r="Q122" s="193">
        <v>0</v>
      </c>
      <c r="R122" s="193">
        <f t="shared" si="2"/>
        <v>0</v>
      </c>
      <c r="S122" s="193">
        <v>0</v>
      </c>
      <c r="T122" s="194">
        <f t="shared" si="3"/>
        <v>0</v>
      </c>
      <c r="AR122" s="195" t="s">
        <v>218</v>
      </c>
      <c r="AT122" s="195" t="s">
        <v>213</v>
      </c>
      <c r="AU122" s="195" t="s">
        <v>82</v>
      </c>
      <c r="AY122" s="16" t="s">
        <v>212</v>
      </c>
      <c r="BE122" s="196">
        <f t="shared" si="4"/>
        <v>0</v>
      </c>
      <c r="BF122" s="196">
        <f t="shared" si="5"/>
        <v>0</v>
      </c>
      <c r="BG122" s="196">
        <f t="shared" si="6"/>
        <v>0</v>
      </c>
      <c r="BH122" s="196">
        <f t="shared" si="7"/>
        <v>0</v>
      </c>
      <c r="BI122" s="196">
        <f t="shared" si="8"/>
        <v>0</v>
      </c>
      <c r="BJ122" s="16" t="s">
        <v>82</v>
      </c>
      <c r="BK122" s="196">
        <f t="shared" si="9"/>
        <v>0</v>
      </c>
      <c r="BL122" s="16" t="s">
        <v>218</v>
      </c>
      <c r="BM122" s="195" t="s">
        <v>923</v>
      </c>
    </row>
    <row r="123" spans="2:65" s="1" customFormat="1" ht="24" customHeight="1">
      <c r="B123" s="33"/>
      <c r="C123" s="184" t="s">
        <v>245</v>
      </c>
      <c r="D123" s="184" t="s">
        <v>213</v>
      </c>
      <c r="E123" s="185" t="s">
        <v>924</v>
      </c>
      <c r="F123" s="186" t="s">
        <v>925</v>
      </c>
      <c r="G123" s="187" t="s">
        <v>919</v>
      </c>
      <c r="H123" s="188">
        <v>1</v>
      </c>
      <c r="I123" s="189"/>
      <c r="J123" s="190">
        <f t="shared" si="0"/>
        <v>0</v>
      </c>
      <c r="K123" s="186" t="s">
        <v>1</v>
      </c>
      <c r="L123" s="37"/>
      <c r="M123" s="191" t="s">
        <v>1</v>
      </c>
      <c r="N123" s="192" t="s">
        <v>39</v>
      </c>
      <c r="O123" s="65"/>
      <c r="P123" s="193">
        <f t="shared" si="1"/>
        <v>0</v>
      </c>
      <c r="Q123" s="193">
        <v>0</v>
      </c>
      <c r="R123" s="193">
        <f t="shared" si="2"/>
        <v>0</v>
      </c>
      <c r="S123" s="193">
        <v>0</v>
      </c>
      <c r="T123" s="194">
        <f t="shared" si="3"/>
        <v>0</v>
      </c>
      <c r="AR123" s="195" t="s">
        <v>218</v>
      </c>
      <c r="AT123" s="195" t="s">
        <v>213</v>
      </c>
      <c r="AU123" s="195" t="s">
        <v>82</v>
      </c>
      <c r="AY123" s="16" t="s">
        <v>212</v>
      </c>
      <c r="BE123" s="196">
        <f t="shared" si="4"/>
        <v>0</v>
      </c>
      <c r="BF123" s="196">
        <f t="shared" si="5"/>
        <v>0</v>
      </c>
      <c r="BG123" s="196">
        <f t="shared" si="6"/>
        <v>0</v>
      </c>
      <c r="BH123" s="196">
        <f t="shared" si="7"/>
        <v>0</v>
      </c>
      <c r="BI123" s="196">
        <f t="shared" si="8"/>
        <v>0</v>
      </c>
      <c r="BJ123" s="16" t="s">
        <v>82</v>
      </c>
      <c r="BK123" s="196">
        <f t="shared" si="9"/>
        <v>0</v>
      </c>
      <c r="BL123" s="16" t="s">
        <v>218</v>
      </c>
      <c r="BM123" s="195" t="s">
        <v>926</v>
      </c>
    </row>
    <row r="124" spans="2:65" s="1" customFormat="1" ht="24" customHeight="1">
      <c r="B124" s="33"/>
      <c r="C124" s="184" t="s">
        <v>250</v>
      </c>
      <c r="D124" s="184" t="s">
        <v>213</v>
      </c>
      <c r="E124" s="185" t="s">
        <v>927</v>
      </c>
      <c r="F124" s="186" t="s">
        <v>928</v>
      </c>
      <c r="G124" s="187" t="s">
        <v>919</v>
      </c>
      <c r="H124" s="188">
        <v>1</v>
      </c>
      <c r="I124" s="189"/>
      <c r="J124" s="190">
        <f t="shared" si="0"/>
        <v>0</v>
      </c>
      <c r="K124" s="186" t="s">
        <v>1</v>
      </c>
      <c r="L124" s="37"/>
      <c r="M124" s="191" t="s">
        <v>1</v>
      </c>
      <c r="N124" s="192" t="s">
        <v>39</v>
      </c>
      <c r="O124" s="65"/>
      <c r="P124" s="193">
        <f t="shared" si="1"/>
        <v>0</v>
      </c>
      <c r="Q124" s="193">
        <v>0</v>
      </c>
      <c r="R124" s="193">
        <f t="shared" si="2"/>
        <v>0</v>
      </c>
      <c r="S124" s="193">
        <v>0</v>
      </c>
      <c r="T124" s="194">
        <f t="shared" si="3"/>
        <v>0</v>
      </c>
      <c r="AR124" s="195" t="s">
        <v>218</v>
      </c>
      <c r="AT124" s="195" t="s">
        <v>213</v>
      </c>
      <c r="AU124" s="195" t="s">
        <v>82</v>
      </c>
      <c r="AY124" s="16" t="s">
        <v>212</v>
      </c>
      <c r="BE124" s="196">
        <f t="shared" si="4"/>
        <v>0</v>
      </c>
      <c r="BF124" s="196">
        <f t="shared" si="5"/>
        <v>0</v>
      </c>
      <c r="BG124" s="196">
        <f t="shared" si="6"/>
        <v>0</v>
      </c>
      <c r="BH124" s="196">
        <f t="shared" si="7"/>
        <v>0</v>
      </c>
      <c r="BI124" s="196">
        <f t="shared" si="8"/>
        <v>0</v>
      </c>
      <c r="BJ124" s="16" t="s">
        <v>82</v>
      </c>
      <c r="BK124" s="196">
        <f t="shared" si="9"/>
        <v>0</v>
      </c>
      <c r="BL124" s="16" t="s">
        <v>218</v>
      </c>
      <c r="BM124" s="195" t="s">
        <v>929</v>
      </c>
    </row>
    <row r="125" spans="2:65" s="1" customFormat="1" ht="24" customHeight="1">
      <c r="B125" s="33"/>
      <c r="C125" s="184" t="s">
        <v>260</v>
      </c>
      <c r="D125" s="184" t="s">
        <v>213</v>
      </c>
      <c r="E125" s="185" t="s">
        <v>930</v>
      </c>
      <c r="F125" s="186" t="s">
        <v>931</v>
      </c>
      <c r="G125" s="187" t="s">
        <v>919</v>
      </c>
      <c r="H125" s="188">
        <v>1</v>
      </c>
      <c r="I125" s="189"/>
      <c r="J125" s="190">
        <f t="shared" si="0"/>
        <v>0</v>
      </c>
      <c r="K125" s="186" t="s">
        <v>1</v>
      </c>
      <c r="L125" s="37"/>
      <c r="M125" s="191" t="s">
        <v>1</v>
      </c>
      <c r="N125" s="192" t="s">
        <v>39</v>
      </c>
      <c r="O125" s="65"/>
      <c r="P125" s="193">
        <f t="shared" si="1"/>
        <v>0</v>
      </c>
      <c r="Q125" s="193">
        <v>0</v>
      </c>
      <c r="R125" s="193">
        <f t="shared" si="2"/>
        <v>0</v>
      </c>
      <c r="S125" s="193">
        <v>0</v>
      </c>
      <c r="T125" s="194">
        <f t="shared" si="3"/>
        <v>0</v>
      </c>
      <c r="AR125" s="195" t="s">
        <v>218</v>
      </c>
      <c r="AT125" s="195" t="s">
        <v>213</v>
      </c>
      <c r="AU125" s="195" t="s">
        <v>82</v>
      </c>
      <c r="AY125" s="16" t="s">
        <v>212</v>
      </c>
      <c r="BE125" s="196">
        <f t="shared" si="4"/>
        <v>0</v>
      </c>
      <c r="BF125" s="196">
        <f t="shared" si="5"/>
        <v>0</v>
      </c>
      <c r="BG125" s="196">
        <f t="shared" si="6"/>
        <v>0</v>
      </c>
      <c r="BH125" s="196">
        <f t="shared" si="7"/>
        <v>0</v>
      </c>
      <c r="BI125" s="196">
        <f t="shared" si="8"/>
        <v>0</v>
      </c>
      <c r="BJ125" s="16" t="s">
        <v>82</v>
      </c>
      <c r="BK125" s="196">
        <f t="shared" si="9"/>
        <v>0</v>
      </c>
      <c r="BL125" s="16" t="s">
        <v>218</v>
      </c>
      <c r="BM125" s="195" t="s">
        <v>932</v>
      </c>
    </row>
    <row r="126" spans="2:65" s="1" customFormat="1" ht="16.5" customHeight="1">
      <c r="B126" s="33"/>
      <c r="C126" s="184" t="s">
        <v>266</v>
      </c>
      <c r="D126" s="184" t="s">
        <v>213</v>
      </c>
      <c r="E126" s="185" t="s">
        <v>933</v>
      </c>
      <c r="F126" s="186" t="s">
        <v>934</v>
      </c>
      <c r="G126" s="187" t="s">
        <v>919</v>
      </c>
      <c r="H126" s="188">
        <v>1</v>
      </c>
      <c r="I126" s="189"/>
      <c r="J126" s="190">
        <f t="shared" si="0"/>
        <v>0</v>
      </c>
      <c r="K126" s="186" t="s">
        <v>1</v>
      </c>
      <c r="L126" s="37"/>
      <c r="M126" s="191" t="s">
        <v>1</v>
      </c>
      <c r="N126" s="192" t="s">
        <v>39</v>
      </c>
      <c r="O126" s="65"/>
      <c r="P126" s="193">
        <f t="shared" si="1"/>
        <v>0</v>
      </c>
      <c r="Q126" s="193">
        <v>0</v>
      </c>
      <c r="R126" s="193">
        <f t="shared" si="2"/>
        <v>0</v>
      </c>
      <c r="S126" s="193">
        <v>0</v>
      </c>
      <c r="T126" s="194">
        <f t="shared" si="3"/>
        <v>0</v>
      </c>
      <c r="AR126" s="195" t="s">
        <v>218</v>
      </c>
      <c r="AT126" s="195" t="s">
        <v>213</v>
      </c>
      <c r="AU126" s="195" t="s">
        <v>82</v>
      </c>
      <c r="AY126" s="16" t="s">
        <v>212</v>
      </c>
      <c r="BE126" s="196">
        <f t="shared" si="4"/>
        <v>0</v>
      </c>
      <c r="BF126" s="196">
        <f t="shared" si="5"/>
        <v>0</v>
      </c>
      <c r="BG126" s="196">
        <f t="shared" si="6"/>
        <v>0</v>
      </c>
      <c r="BH126" s="196">
        <f t="shared" si="7"/>
        <v>0</v>
      </c>
      <c r="BI126" s="196">
        <f t="shared" si="8"/>
        <v>0</v>
      </c>
      <c r="BJ126" s="16" t="s">
        <v>82</v>
      </c>
      <c r="BK126" s="196">
        <f t="shared" si="9"/>
        <v>0</v>
      </c>
      <c r="BL126" s="16" t="s">
        <v>218</v>
      </c>
      <c r="BM126" s="195" t="s">
        <v>935</v>
      </c>
    </row>
    <row r="127" spans="2:65" s="1" customFormat="1" ht="16.5" customHeight="1">
      <c r="B127" s="33"/>
      <c r="C127" s="184" t="s">
        <v>274</v>
      </c>
      <c r="D127" s="184" t="s">
        <v>213</v>
      </c>
      <c r="E127" s="185" t="s">
        <v>936</v>
      </c>
      <c r="F127" s="186" t="s">
        <v>937</v>
      </c>
      <c r="G127" s="187" t="s">
        <v>938</v>
      </c>
      <c r="H127" s="188">
        <v>1</v>
      </c>
      <c r="I127" s="189"/>
      <c r="J127" s="190">
        <f t="shared" si="0"/>
        <v>0</v>
      </c>
      <c r="K127" s="186" t="s">
        <v>1</v>
      </c>
      <c r="L127" s="37"/>
      <c r="M127" s="191" t="s">
        <v>1</v>
      </c>
      <c r="N127" s="192" t="s">
        <v>39</v>
      </c>
      <c r="O127" s="65"/>
      <c r="P127" s="193">
        <f t="shared" si="1"/>
        <v>0</v>
      </c>
      <c r="Q127" s="193">
        <v>0</v>
      </c>
      <c r="R127" s="193">
        <f t="shared" si="2"/>
        <v>0</v>
      </c>
      <c r="S127" s="193">
        <v>0</v>
      </c>
      <c r="T127" s="194">
        <f t="shared" si="3"/>
        <v>0</v>
      </c>
      <c r="AR127" s="195" t="s">
        <v>218</v>
      </c>
      <c r="AT127" s="195" t="s">
        <v>213</v>
      </c>
      <c r="AU127" s="195" t="s">
        <v>82</v>
      </c>
      <c r="AY127" s="16" t="s">
        <v>212</v>
      </c>
      <c r="BE127" s="196">
        <f t="shared" si="4"/>
        <v>0</v>
      </c>
      <c r="BF127" s="196">
        <f t="shared" si="5"/>
        <v>0</v>
      </c>
      <c r="BG127" s="196">
        <f t="shared" si="6"/>
        <v>0</v>
      </c>
      <c r="BH127" s="196">
        <f t="shared" si="7"/>
        <v>0</v>
      </c>
      <c r="BI127" s="196">
        <f t="shared" si="8"/>
        <v>0</v>
      </c>
      <c r="BJ127" s="16" t="s">
        <v>82</v>
      </c>
      <c r="BK127" s="196">
        <f t="shared" si="9"/>
        <v>0</v>
      </c>
      <c r="BL127" s="16" t="s">
        <v>218</v>
      </c>
      <c r="BM127" s="195" t="s">
        <v>939</v>
      </c>
    </row>
    <row r="128" spans="2:65" s="1" customFormat="1" ht="24" customHeight="1">
      <c r="B128" s="33"/>
      <c r="C128" s="184" t="s">
        <v>283</v>
      </c>
      <c r="D128" s="184" t="s">
        <v>213</v>
      </c>
      <c r="E128" s="185" t="s">
        <v>940</v>
      </c>
      <c r="F128" s="186" t="s">
        <v>941</v>
      </c>
      <c r="G128" s="187" t="s">
        <v>248</v>
      </c>
      <c r="H128" s="188">
        <v>1</v>
      </c>
      <c r="I128" s="189"/>
      <c r="J128" s="190">
        <f t="shared" si="0"/>
        <v>0</v>
      </c>
      <c r="K128" s="186" t="s">
        <v>1</v>
      </c>
      <c r="L128" s="37"/>
      <c r="M128" s="191" t="s">
        <v>1</v>
      </c>
      <c r="N128" s="192" t="s">
        <v>39</v>
      </c>
      <c r="O128" s="65"/>
      <c r="P128" s="193">
        <f t="shared" si="1"/>
        <v>0</v>
      </c>
      <c r="Q128" s="193">
        <v>0</v>
      </c>
      <c r="R128" s="193">
        <f t="shared" si="2"/>
        <v>0</v>
      </c>
      <c r="S128" s="193">
        <v>0</v>
      </c>
      <c r="T128" s="194">
        <f t="shared" si="3"/>
        <v>0</v>
      </c>
      <c r="AR128" s="195" t="s">
        <v>218</v>
      </c>
      <c r="AT128" s="195" t="s">
        <v>213</v>
      </c>
      <c r="AU128" s="195" t="s">
        <v>82</v>
      </c>
      <c r="AY128" s="16" t="s">
        <v>212</v>
      </c>
      <c r="BE128" s="196">
        <f t="shared" si="4"/>
        <v>0</v>
      </c>
      <c r="BF128" s="196">
        <f t="shared" si="5"/>
        <v>0</v>
      </c>
      <c r="BG128" s="196">
        <f t="shared" si="6"/>
        <v>0</v>
      </c>
      <c r="BH128" s="196">
        <f t="shared" si="7"/>
        <v>0</v>
      </c>
      <c r="BI128" s="196">
        <f t="shared" si="8"/>
        <v>0</v>
      </c>
      <c r="BJ128" s="16" t="s">
        <v>82</v>
      </c>
      <c r="BK128" s="196">
        <f t="shared" si="9"/>
        <v>0</v>
      </c>
      <c r="BL128" s="16" t="s">
        <v>218</v>
      </c>
      <c r="BM128" s="195" t="s">
        <v>942</v>
      </c>
    </row>
    <row r="129" spans="2:65" s="1" customFormat="1" ht="16.5" customHeight="1">
      <c r="B129" s="33"/>
      <c r="C129" s="184" t="s">
        <v>289</v>
      </c>
      <c r="D129" s="184" t="s">
        <v>213</v>
      </c>
      <c r="E129" s="185" t="s">
        <v>943</v>
      </c>
      <c r="F129" s="186" t="s">
        <v>944</v>
      </c>
      <c r="G129" s="187" t="s">
        <v>919</v>
      </c>
      <c r="H129" s="188">
        <v>1</v>
      </c>
      <c r="I129" s="189"/>
      <c r="J129" s="190">
        <f t="shared" si="0"/>
        <v>0</v>
      </c>
      <c r="K129" s="186" t="s">
        <v>1</v>
      </c>
      <c r="L129" s="37"/>
      <c r="M129" s="191" t="s">
        <v>1</v>
      </c>
      <c r="N129" s="192" t="s">
        <v>39</v>
      </c>
      <c r="O129" s="65"/>
      <c r="P129" s="193">
        <f t="shared" si="1"/>
        <v>0</v>
      </c>
      <c r="Q129" s="193">
        <v>0</v>
      </c>
      <c r="R129" s="193">
        <f t="shared" si="2"/>
        <v>0</v>
      </c>
      <c r="S129" s="193">
        <v>0</v>
      </c>
      <c r="T129" s="194">
        <f t="shared" si="3"/>
        <v>0</v>
      </c>
      <c r="AR129" s="195" t="s">
        <v>218</v>
      </c>
      <c r="AT129" s="195" t="s">
        <v>213</v>
      </c>
      <c r="AU129" s="195" t="s">
        <v>82</v>
      </c>
      <c r="AY129" s="16" t="s">
        <v>212</v>
      </c>
      <c r="BE129" s="196">
        <f t="shared" si="4"/>
        <v>0</v>
      </c>
      <c r="BF129" s="196">
        <f t="shared" si="5"/>
        <v>0</v>
      </c>
      <c r="BG129" s="196">
        <f t="shared" si="6"/>
        <v>0</v>
      </c>
      <c r="BH129" s="196">
        <f t="shared" si="7"/>
        <v>0</v>
      </c>
      <c r="BI129" s="196">
        <f t="shared" si="8"/>
        <v>0</v>
      </c>
      <c r="BJ129" s="16" t="s">
        <v>82</v>
      </c>
      <c r="BK129" s="196">
        <f t="shared" si="9"/>
        <v>0</v>
      </c>
      <c r="BL129" s="16" t="s">
        <v>218</v>
      </c>
      <c r="BM129" s="195" t="s">
        <v>945</v>
      </c>
    </row>
    <row r="130" spans="2:65" s="1" customFormat="1" ht="24" customHeight="1">
      <c r="B130" s="33"/>
      <c r="C130" s="184" t="s">
        <v>307</v>
      </c>
      <c r="D130" s="184" t="s">
        <v>213</v>
      </c>
      <c r="E130" s="185" t="s">
        <v>946</v>
      </c>
      <c r="F130" s="186" t="s">
        <v>947</v>
      </c>
      <c r="G130" s="187" t="s">
        <v>919</v>
      </c>
      <c r="H130" s="188">
        <v>1</v>
      </c>
      <c r="I130" s="189"/>
      <c r="J130" s="190">
        <f t="shared" si="0"/>
        <v>0</v>
      </c>
      <c r="K130" s="186" t="s">
        <v>1</v>
      </c>
      <c r="L130" s="37"/>
      <c r="M130" s="191" t="s">
        <v>1</v>
      </c>
      <c r="N130" s="192" t="s">
        <v>39</v>
      </c>
      <c r="O130" s="65"/>
      <c r="P130" s="193">
        <f t="shared" si="1"/>
        <v>0</v>
      </c>
      <c r="Q130" s="193">
        <v>0</v>
      </c>
      <c r="R130" s="193">
        <f t="shared" si="2"/>
        <v>0</v>
      </c>
      <c r="S130" s="193">
        <v>0</v>
      </c>
      <c r="T130" s="194">
        <f t="shared" si="3"/>
        <v>0</v>
      </c>
      <c r="AR130" s="195" t="s">
        <v>218</v>
      </c>
      <c r="AT130" s="195" t="s">
        <v>213</v>
      </c>
      <c r="AU130" s="195" t="s">
        <v>82</v>
      </c>
      <c r="AY130" s="16" t="s">
        <v>212</v>
      </c>
      <c r="BE130" s="196">
        <f t="shared" si="4"/>
        <v>0</v>
      </c>
      <c r="BF130" s="196">
        <f t="shared" si="5"/>
        <v>0</v>
      </c>
      <c r="BG130" s="196">
        <f t="shared" si="6"/>
        <v>0</v>
      </c>
      <c r="BH130" s="196">
        <f t="shared" si="7"/>
        <v>0</v>
      </c>
      <c r="BI130" s="196">
        <f t="shared" si="8"/>
        <v>0</v>
      </c>
      <c r="BJ130" s="16" t="s">
        <v>82</v>
      </c>
      <c r="BK130" s="196">
        <f t="shared" si="9"/>
        <v>0</v>
      </c>
      <c r="BL130" s="16" t="s">
        <v>218</v>
      </c>
      <c r="BM130" s="195" t="s">
        <v>948</v>
      </c>
    </row>
    <row r="131" spans="2:65" s="1" customFormat="1" ht="24" customHeight="1">
      <c r="B131" s="33"/>
      <c r="C131" s="184" t="s">
        <v>317</v>
      </c>
      <c r="D131" s="184" t="s">
        <v>213</v>
      </c>
      <c r="E131" s="185" t="s">
        <v>949</v>
      </c>
      <c r="F131" s="186" t="s">
        <v>950</v>
      </c>
      <c r="G131" s="187" t="s">
        <v>919</v>
      </c>
      <c r="H131" s="188">
        <v>1</v>
      </c>
      <c r="I131" s="189"/>
      <c r="J131" s="190">
        <f t="shared" si="0"/>
        <v>0</v>
      </c>
      <c r="K131" s="186" t="s">
        <v>1</v>
      </c>
      <c r="L131" s="37"/>
      <c r="M131" s="191" t="s">
        <v>1</v>
      </c>
      <c r="N131" s="192" t="s">
        <v>39</v>
      </c>
      <c r="O131" s="65"/>
      <c r="P131" s="193">
        <f t="shared" si="1"/>
        <v>0</v>
      </c>
      <c r="Q131" s="193">
        <v>0</v>
      </c>
      <c r="R131" s="193">
        <f t="shared" si="2"/>
        <v>0</v>
      </c>
      <c r="S131" s="193">
        <v>0</v>
      </c>
      <c r="T131" s="194">
        <f t="shared" si="3"/>
        <v>0</v>
      </c>
      <c r="AR131" s="195" t="s">
        <v>218</v>
      </c>
      <c r="AT131" s="195" t="s">
        <v>213</v>
      </c>
      <c r="AU131" s="195" t="s">
        <v>82</v>
      </c>
      <c r="AY131" s="16" t="s">
        <v>212</v>
      </c>
      <c r="BE131" s="196">
        <f t="shared" si="4"/>
        <v>0</v>
      </c>
      <c r="BF131" s="196">
        <f t="shared" si="5"/>
        <v>0</v>
      </c>
      <c r="BG131" s="196">
        <f t="shared" si="6"/>
        <v>0</v>
      </c>
      <c r="BH131" s="196">
        <f t="shared" si="7"/>
        <v>0</v>
      </c>
      <c r="BI131" s="196">
        <f t="shared" si="8"/>
        <v>0</v>
      </c>
      <c r="BJ131" s="16" t="s">
        <v>82</v>
      </c>
      <c r="BK131" s="196">
        <f t="shared" si="9"/>
        <v>0</v>
      </c>
      <c r="BL131" s="16" t="s">
        <v>218</v>
      </c>
      <c r="BM131" s="195" t="s">
        <v>951</v>
      </c>
    </row>
    <row r="132" spans="2:65" s="1" customFormat="1" ht="16.5" customHeight="1">
      <c r="B132" s="33"/>
      <c r="C132" s="184" t="s">
        <v>323</v>
      </c>
      <c r="D132" s="184" t="s">
        <v>213</v>
      </c>
      <c r="E132" s="185" t="s">
        <v>952</v>
      </c>
      <c r="F132" s="186" t="s">
        <v>953</v>
      </c>
      <c r="G132" s="187" t="s">
        <v>248</v>
      </c>
      <c r="H132" s="188">
        <v>1</v>
      </c>
      <c r="I132" s="189"/>
      <c r="J132" s="190">
        <f t="shared" si="0"/>
        <v>0</v>
      </c>
      <c r="K132" s="186" t="s">
        <v>1</v>
      </c>
      <c r="L132" s="37"/>
      <c r="M132" s="191" t="s">
        <v>1</v>
      </c>
      <c r="N132" s="192" t="s">
        <v>39</v>
      </c>
      <c r="O132" s="65"/>
      <c r="P132" s="193">
        <f t="shared" si="1"/>
        <v>0</v>
      </c>
      <c r="Q132" s="193">
        <v>0</v>
      </c>
      <c r="R132" s="193">
        <f t="shared" si="2"/>
        <v>0</v>
      </c>
      <c r="S132" s="193">
        <v>0</v>
      </c>
      <c r="T132" s="194">
        <f t="shared" si="3"/>
        <v>0</v>
      </c>
      <c r="AR132" s="195" t="s">
        <v>218</v>
      </c>
      <c r="AT132" s="195" t="s">
        <v>213</v>
      </c>
      <c r="AU132" s="195" t="s">
        <v>82</v>
      </c>
      <c r="AY132" s="16" t="s">
        <v>212</v>
      </c>
      <c r="BE132" s="196">
        <f t="shared" si="4"/>
        <v>0</v>
      </c>
      <c r="BF132" s="196">
        <f t="shared" si="5"/>
        <v>0</v>
      </c>
      <c r="BG132" s="196">
        <f t="shared" si="6"/>
        <v>0</v>
      </c>
      <c r="BH132" s="196">
        <f t="shared" si="7"/>
        <v>0</v>
      </c>
      <c r="BI132" s="196">
        <f t="shared" si="8"/>
        <v>0</v>
      </c>
      <c r="BJ132" s="16" t="s">
        <v>82</v>
      </c>
      <c r="BK132" s="196">
        <f t="shared" si="9"/>
        <v>0</v>
      </c>
      <c r="BL132" s="16" t="s">
        <v>218</v>
      </c>
      <c r="BM132" s="195" t="s">
        <v>954</v>
      </c>
    </row>
    <row r="133" spans="2:65" s="1" customFormat="1" ht="16.5" customHeight="1">
      <c r="B133" s="33"/>
      <c r="C133" s="184" t="s">
        <v>8</v>
      </c>
      <c r="D133" s="184" t="s">
        <v>213</v>
      </c>
      <c r="E133" s="185" t="s">
        <v>955</v>
      </c>
      <c r="F133" s="186" t="s">
        <v>956</v>
      </c>
      <c r="G133" s="187" t="s">
        <v>919</v>
      </c>
      <c r="H133" s="188">
        <v>1</v>
      </c>
      <c r="I133" s="189"/>
      <c r="J133" s="190">
        <f t="shared" si="0"/>
        <v>0</v>
      </c>
      <c r="K133" s="186" t="s">
        <v>1</v>
      </c>
      <c r="L133" s="37"/>
      <c r="M133" s="191" t="s">
        <v>1</v>
      </c>
      <c r="N133" s="192" t="s">
        <v>39</v>
      </c>
      <c r="O133" s="65"/>
      <c r="P133" s="193">
        <f t="shared" si="1"/>
        <v>0</v>
      </c>
      <c r="Q133" s="193">
        <v>0</v>
      </c>
      <c r="R133" s="193">
        <f t="shared" si="2"/>
        <v>0</v>
      </c>
      <c r="S133" s="193">
        <v>0</v>
      </c>
      <c r="T133" s="194">
        <f t="shared" si="3"/>
        <v>0</v>
      </c>
      <c r="AR133" s="195" t="s">
        <v>218</v>
      </c>
      <c r="AT133" s="195" t="s">
        <v>213</v>
      </c>
      <c r="AU133" s="195" t="s">
        <v>82</v>
      </c>
      <c r="AY133" s="16" t="s">
        <v>212</v>
      </c>
      <c r="BE133" s="196">
        <f t="shared" si="4"/>
        <v>0</v>
      </c>
      <c r="BF133" s="196">
        <f t="shared" si="5"/>
        <v>0</v>
      </c>
      <c r="BG133" s="196">
        <f t="shared" si="6"/>
        <v>0</v>
      </c>
      <c r="BH133" s="196">
        <f t="shared" si="7"/>
        <v>0</v>
      </c>
      <c r="BI133" s="196">
        <f t="shared" si="8"/>
        <v>0</v>
      </c>
      <c r="BJ133" s="16" t="s">
        <v>82</v>
      </c>
      <c r="BK133" s="196">
        <f t="shared" si="9"/>
        <v>0</v>
      </c>
      <c r="BL133" s="16" t="s">
        <v>218</v>
      </c>
      <c r="BM133" s="195" t="s">
        <v>957</v>
      </c>
    </row>
    <row r="134" spans="2:65" s="1" customFormat="1" ht="24" customHeight="1">
      <c r="B134" s="33"/>
      <c r="C134" s="184" t="s">
        <v>334</v>
      </c>
      <c r="D134" s="184" t="s">
        <v>213</v>
      </c>
      <c r="E134" s="185" t="s">
        <v>958</v>
      </c>
      <c r="F134" s="186" t="s">
        <v>959</v>
      </c>
      <c r="G134" s="187" t="s">
        <v>248</v>
      </c>
      <c r="H134" s="188">
        <v>3</v>
      </c>
      <c r="I134" s="189"/>
      <c r="J134" s="190">
        <f t="shared" si="0"/>
        <v>0</v>
      </c>
      <c r="K134" s="186" t="s">
        <v>1</v>
      </c>
      <c r="L134" s="37"/>
      <c r="M134" s="191" t="s">
        <v>1</v>
      </c>
      <c r="N134" s="192" t="s">
        <v>39</v>
      </c>
      <c r="O134" s="65"/>
      <c r="P134" s="193">
        <f t="shared" si="1"/>
        <v>0</v>
      </c>
      <c r="Q134" s="193">
        <v>0</v>
      </c>
      <c r="R134" s="193">
        <f t="shared" si="2"/>
        <v>0</v>
      </c>
      <c r="S134" s="193">
        <v>0</v>
      </c>
      <c r="T134" s="194">
        <f t="shared" si="3"/>
        <v>0</v>
      </c>
      <c r="AR134" s="195" t="s">
        <v>218</v>
      </c>
      <c r="AT134" s="195" t="s">
        <v>213</v>
      </c>
      <c r="AU134" s="195" t="s">
        <v>82</v>
      </c>
      <c r="AY134" s="16" t="s">
        <v>212</v>
      </c>
      <c r="BE134" s="196">
        <f t="shared" si="4"/>
        <v>0</v>
      </c>
      <c r="BF134" s="196">
        <f t="shared" si="5"/>
        <v>0</v>
      </c>
      <c r="BG134" s="196">
        <f t="shared" si="6"/>
        <v>0</v>
      </c>
      <c r="BH134" s="196">
        <f t="shared" si="7"/>
        <v>0</v>
      </c>
      <c r="BI134" s="196">
        <f t="shared" si="8"/>
        <v>0</v>
      </c>
      <c r="BJ134" s="16" t="s">
        <v>82</v>
      </c>
      <c r="BK134" s="196">
        <f t="shared" si="9"/>
        <v>0</v>
      </c>
      <c r="BL134" s="16" t="s">
        <v>218</v>
      </c>
      <c r="BM134" s="195" t="s">
        <v>960</v>
      </c>
    </row>
    <row r="135" spans="2:65" s="1" customFormat="1" ht="24" customHeight="1">
      <c r="B135" s="33"/>
      <c r="C135" s="184" t="s">
        <v>343</v>
      </c>
      <c r="D135" s="184" t="s">
        <v>213</v>
      </c>
      <c r="E135" s="185" t="s">
        <v>961</v>
      </c>
      <c r="F135" s="186" t="s">
        <v>962</v>
      </c>
      <c r="G135" s="187" t="s">
        <v>919</v>
      </c>
      <c r="H135" s="188">
        <v>1</v>
      </c>
      <c r="I135" s="189"/>
      <c r="J135" s="190">
        <f t="shared" si="0"/>
        <v>0</v>
      </c>
      <c r="K135" s="186" t="s">
        <v>1</v>
      </c>
      <c r="L135" s="37"/>
      <c r="M135" s="191" t="s">
        <v>1</v>
      </c>
      <c r="N135" s="192" t="s">
        <v>39</v>
      </c>
      <c r="O135" s="65"/>
      <c r="P135" s="193">
        <f t="shared" si="1"/>
        <v>0</v>
      </c>
      <c r="Q135" s="193">
        <v>0</v>
      </c>
      <c r="R135" s="193">
        <f t="shared" si="2"/>
        <v>0</v>
      </c>
      <c r="S135" s="193">
        <v>0</v>
      </c>
      <c r="T135" s="194">
        <f t="shared" si="3"/>
        <v>0</v>
      </c>
      <c r="AR135" s="195" t="s">
        <v>218</v>
      </c>
      <c r="AT135" s="195" t="s">
        <v>213</v>
      </c>
      <c r="AU135" s="195" t="s">
        <v>82</v>
      </c>
      <c r="AY135" s="16" t="s">
        <v>212</v>
      </c>
      <c r="BE135" s="196">
        <f t="shared" si="4"/>
        <v>0</v>
      </c>
      <c r="BF135" s="196">
        <f t="shared" si="5"/>
        <v>0</v>
      </c>
      <c r="BG135" s="196">
        <f t="shared" si="6"/>
        <v>0</v>
      </c>
      <c r="BH135" s="196">
        <f t="shared" si="7"/>
        <v>0</v>
      </c>
      <c r="BI135" s="196">
        <f t="shared" si="8"/>
        <v>0</v>
      </c>
      <c r="BJ135" s="16" t="s">
        <v>82</v>
      </c>
      <c r="BK135" s="196">
        <f t="shared" si="9"/>
        <v>0</v>
      </c>
      <c r="BL135" s="16" t="s">
        <v>218</v>
      </c>
      <c r="BM135" s="195" t="s">
        <v>963</v>
      </c>
    </row>
    <row r="136" spans="2:65" s="1" customFormat="1" ht="16.5" customHeight="1">
      <c r="B136" s="33"/>
      <c r="C136" s="184" t="s">
        <v>100</v>
      </c>
      <c r="D136" s="184" t="s">
        <v>213</v>
      </c>
      <c r="E136" s="185" t="s">
        <v>964</v>
      </c>
      <c r="F136" s="186" t="s">
        <v>965</v>
      </c>
      <c r="G136" s="187" t="s">
        <v>904</v>
      </c>
      <c r="H136" s="188">
        <v>1</v>
      </c>
      <c r="I136" s="189"/>
      <c r="J136" s="190">
        <f t="shared" si="0"/>
        <v>0</v>
      </c>
      <c r="K136" s="186" t="s">
        <v>1</v>
      </c>
      <c r="L136" s="37"/>
      <c r="M136" s="252" t="s">
        <v>1</v>
      </c>
      <c r="N136" s="253" t="s">
        <v>39</v>
      </c>
      <c r="O136" s="254"/>
      <c r="P136" s="255">
        <f t="shared" si="1"/>
        <v>0</v>
      </c>
      <c r="Q136" s="255">
        <v>0</v>
      </c>
      <c r="R136" s="255">
        <f t="shared" si="2"/>
        <v>0</v>
      </c>
      <c r="S136" s="255">
        <v>0</v>
      </c>
      <c r="T136" s="256">
        <f t="shared" si="3"/>
        <v>0</v>
      </c>
      <c r="AR136" s="195" t="s">
        <v>905</v>
      </c>
      <c r="AT136" s="195" t="s">
        <v>213</v>
      </c>
      <c r="AU136" s="195" t="s">
        <v>82</v>
      </c>
      <c r="AY136" s="16" t="s">
        <v>212</v>
      </c>
      <c r="BE136" s="196">
        <f t="shared" si="4"/>
        <v>0</v>
      </c>
      <c r="BF136" s="196">
        <f t="shared" si="5"/>
        <v>0</v>
      </c>
      <c r="BG136" s="196">
        <f t="shared" si="6"/>
        <v>0</v>
      </c>
      <c r="BH136" s="196">
        <f t="shared" si="7"/>
        <v>0</v>
      </c>
      <c r="BI136" s="196">
        <f t="shared" si="8"/>
        <v>0</v>
      </c>
      <c r="BJ136" s="16" t="s">
        <v>82</v>
      </c>
      <c r="BK136" s="196">
        <f t="shared" si="9"/>
        <v>0</v>
      </c>
      <c r="BL136" s="16" t="s">
        <v>905</v>
      </c>
      <c r="BM136" s="195" t="s">
        <v>966</v>
      </c>
    </row>
    <row r="137" spans="2:65" s="1" customFormat="1" ht="6.95" customHeight="1">
      <c r="B137" s="48"/>
      <c r="C137" s="49"/>
      <c r="D137" s="49"/>
      <c r="E137" s="49"/>
      <c r="F137" s="49"/>
      <c r="G137" s="49"/>
      <c r="H137" s="49"/>
      <c r="I137" s="143"/>
      <c r="J137" s="49"/>
      <c r="K137" s="49"/>
      <c r="L137" s="37"/>
    </row>
  </sheetData>
  <sheetProtection algorithmName="SHA-512" hashValue="I0u3qqZOUK5sdQHb4Wy9oF+MZwl9XwWpsLW1USppN4qg4F7V8iMj6nSBOR/RdRGZv4CzFuYzRTZDTRBu3lRb9Q==" saltValue="DzVmmM6E6mfh9O2mjtN9HmL8ywXZcGbZGPc573IweoUD5ZHPnlYepaR5WeThreyMifk5yIFYx6EJozi62bqBDw==" spinCount="100000" sheet="1" objects="1" scenarios="1" formatColumns="0" formatRows="0" autoFilter="0"/>
  <autoFilter ref="C116:K136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201 - Most přes Kounov...</vt:lpstr>
      <vt:lpstr>SO 301 - Přeložka dešťové...</vt:lpstr>
      <vt:lpstr>SO 901 - Dopravně-inženýr...</vt:lpstr>
      <vt:lpstr>VON - Vedlejší a ostatní ...</vt:lpstr>
      <vt:lpstr>'Rekapitulace stavby'!Názvy_tisku</vt:lpstr>
      <vt:lpstr>'SO 201 - Most přes Kounov...'!Názvy_tisku</vt:lpstr>
      <vt:lpstr>'SO 301 - Přeložka dešťové...'!Názvy_tisku</vt:lpstr>
      <vt:lpstr>'SO 901 - Dopravně-inženýr...'!Názvy_tisku</vt:lpstr>
      <vt:lpstr>'VON - Vedlejší a ostatní ...'!Názvy_tisku</vt:lpstr>
      <vt:lpstr>'Rekapitulace stavby'!Oblast_tisku</vt:lpstr>
      <vt:lpstr>'SO 201 - Most přes Kounov...'!Oblast_tisku</vt:lpstr>
      <vt:lpstr>'SO 301 - Přeložka dešťové...'!Oblast_tisku</vt:lpstr>
      <vt:lpstr>'SO 901 - Dopravně-inženýr...'!Oblast_tisku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Flaks</cp:lastModifiedBy>
  <dcterms:created xsi:type="dcterms:W3CDTF">2019-07-31T10:07:40Z</dcterms:created>
  <dcterms:modified xsi:type="dcterms:W3CDTF">2019-07-31T11:13:40Z</dcterms:modified>
</cp:coreProperties>
</file>